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465" yWindow="195" windowWidth="13680" windowHeight="11385"/>
  </bookViews>
  <sheets>
    <sheet name="测算表" sheetId="3" r:id="rId1"/>
  </sheets>
  <calcPr calcId="124519"/>
</workbook>
</file>

<file path=xl/calcChain.xml><?xml version="1.0" encoding="utf-8"?>
<calcChain xmlns="http://schemas.openxmlformats.org/spreadsheetml/2006/main">
  <c r="J79" i="3"/>
  <c r="J76"/>
  <c r="J72"/>
  <c r="J69"/>
  <c r="J66"/>
  <c r="H17"/>
  <c r="H35"/>
  <c r="H31"/>
  <c r="H37"/>
  <c r="H36"/>
  <c r="H34"/>
  <c r="H30"/>
  <c r="H29"/>
  <c r="H28"/>
  <c r="H27"/>
  <c r="H26"/>
  <c r="H24"/>
  <c r="H23"/>
  <c r="H22"/>
  <c r="H19"/>
  <c r="H16"/>
  <c r="H13"/>
  <c r="H14"/>
  <c r="H12"/>
  <c r="G75"/>
  <c r="G68"/>
  <c r="E66"/>
  <c r="G66" s="1"/>
  <c r="G64" s="1"/>
  <c r="E69"/>
  <c r="G69" s="1"/>
  <c r="G67" s="1"/>
  <c r="E72"/>
  <c r="E76"/>
  <c r="G76" s="1"/>
  <c r="E79"/>
  <c r="G79" s="1"/>
  <c r="G77" s="1"/>
  <c r="B15"/>
  <c r="B33"/>
  <c r="B25"/>
  <c r="B21"/>
  <c r="B11"/>
  <c r="G74" l="1"/>
  <c r="H38" l="1"/>
  <c r="I10"/>
  <c r="I32"/>
  <c r="I39"/>
  <c r="I40"/>
  <c r="I41"/>
  <c r="I42"/>
  <c r="I43"/>
  <c r="I44"/>
  <c r="I45"/>
  <c r="I46"/>
  <c r="I47"/>
  <c r="I48"/>
  <c r="I49"/>
  <c r="I50"/>
  <c r="I57"/>
  <c r="I58"/>
  <c r="I59"/>
  <c r="I60"/>
  <c r="I70"/>
  <c r="I71"/>
  <c r="K71" s="1"/>
  <c r="I73"/>
  <c r="I80"/>
  <c r="I82"/>
  <c r="I8"/>
  <c r="H63"/>
  <c r="I19"/>
  <c r="K19" s="1"/>
  <c r="H25"/>
  <c r="I64"/>
  <c r="I68"/>
  <c r="K68" s="1"/>
  <c r="C66"/>
  <c r="C69"/>
  <c r="C72"/>
  <c r="C76"/>
  <c r="C79"/>
  <c r="I79" s="1"/>
  <c r="K79" s="1"/>
  <c r="G81"/>
  <c r="I81" s="1"/>
  <c r="K81" s="1"/>
  <c r="I76" l="1"/>
  <c r="K76" s="1"/>
  <c r="I66"/>
  <c r="K66" s="1"/>
  <c r="K64"/>
  <c r="H11"/>
  <c r="H21"/>
  <c r="I21" s="1"/>
  <c r="K21" s="1"/>
  <c r="H33"/>
  <c r="I33" s="1"/>
  <c r="K33" s="1"/>
  <c r="H15"/>
  <c r="I15" s="1"/>
  <c r="K15" s="1"/>
  <c r="I65"/>
  <c r="K65" s="1"/>
  <c r="I78"/>
  <c r="I67"/>
  <c r="K67" s="1"/>
  <c r="I74"/>
  <c r="K74" s="1"/>
  <c r="I72"/>
  <c r="K72" s="1"/>
  <c r="E38"/>
  <c r="G25"/>
  <c r="I25" s="1"/>
  <c r="K25" s="1"/>
  <c r="G9"/>
  <c r="I9" s="1"/>
  <c r="K9" s="1"/>
  <c r="G62"/>
  <c r="I62" s="1"/>
  <c r="K62" s="1"/>
  <c r="G61"/>
  <c r="I61" s="1"/>
  <c r="K61" s="1"/>
  <c r="G56"/>
  <c r="I56" s="1"/>
  <c r="K56" s="1"/>
  <c r="G55"/>
  <c r="I55" s="1"/>
  <c r="K55" s="1"/>
  <c r="G53"/>
  <c r="I53" s="1"/>
  <c r="K53" s="1"/>
  <c r="G52"/>
  <c r="I52" s="1"/>
  <c r="K52" s="1"/>
  <c r="I20"/>
  <c r="I18"/>
  <c r="E63"/>
  <c r="E6"/>
  <c r="E7"/>
  <c r="C63"/>
  <c r="C38"/>
  <c r="C6"/>
  <c r="C7"/>
  <c r="B63"/>
  <c r="B38"/>
  <c r="B7"/>
  <c r="B6"/>
  <c r="I75" l="1"/>
  <c r="K75" s="1"/>
  <c r="H7"/>
  <c r="H6"/>
  <c r="I11"/>
  <c r="I69"/>
  <c r="K69" s="1"/>
  <c r="G51"/>
  <c r="I51" s="1"/>
  <c r="G54"/>
  <c r="G7"/>
  <c r="K51" l="1"/>
  <c r="G38"/>
  <c r="I54"/>
  <c r="I38" s="1"/>
  <c r="K11"/>
  <c r="I7"/>
  <c r="K7" l="1"/>
  <c r="G63"/>
  <c r="I77"/>
  <c r="K77" s="1"/>
  <c r="K54"/>
  <c r="K38" s="1"/>
  <c r="I6"/>
  <c r="G6"/>
  <c r="I63" l="1"/>
  <c r="K63" l="1"/>
  <c r="K6"/>
</calcChain>
</file>

<file path=xl/sharedStrings.xml><?xml version="1.0" encoding="utf-8"?>
<sst xmlns="http://schemas.openxmlformats.org/spreadsheetml/2006/main" count="102" uniqueCount="88">
  <si>
    <t>内蒙古</t>
  </si>
  <si>
    <t>广西</t>
  </si>
  <si>
    <t>重庆</t>
  </si>
  <si>
    <t>四川</t>
  </si>
  <si>
    <t>云南</t>
  </si>
  <si>
    <t>贵州</t>
  </si>
  <si>
    <t>西藏</t>
  </si>
  <si>
    <t>陕西</t>
  </si>
  <si>
    <t>甘肃</t>
  </si>
  <si>
    <t>宁夏</t>
  </si>
  <si>
    <t>新疆</t>
  </si>
  <si>
    <t>二、中部地区</t>
  </si>
  <si>
    <t>山西</t>
  </si>
  <si>
    <t>河南</t>
  </si>
  <si>
    <t>湖北</t>
  </si>
  <si>
    <t>湖南</t>
  </si>
  <si>
    <t>江西</t>
  </si>
  <si>
    <t>吉林</t>
  </si>
  <si>
    <t>黑龙江</t>
  </si>
  <si>
    <t>河北</t>
  </si>
  <si>
    <t>海南</t>
  </si>
  <si>
    <t>三、东部地区</t>
  </si>
  <si>
    <t>福建</t>
  </si>
  <si>
    <t>山东</t>
  </si>
  <si>
    <t>辽宁</t>
  </si>
  <si>
    <t>江苏</t>
  </si>
  <si>
    <t>浙江</t>
  </si>
  <si>
    <t>广东</t>
  </si>
  <si>
    <t>北京</t>
  </si>
  <si>
    <t>天津</t>
  </si>
  <si>
    <t>上海</t>
  </si>
  <si>
    <t>实施基本药物制度的基层医疗卫生机构占比（%）</t>
  </si>
  <si>
    <r>
      <rPr>
        <b/>
        <sz val="11"/>
        <rFont val="宋体"/>
        <family val="3"/>
        <charset val="134"/>
      </rPr>
      <t>合计</t>
    </r>
  </si>
  <si>
    <r>
      <rPr>
        <b/>
        <sz val="11"/>
        <rFont val="宋体"/>
        <family val="3"/>
        <charset val="134"/>
      </rPr>
      <t>一、西部地区</t>
    </r>
  </si>
  <si>
    <t>村卫生室未全覆盖扣除补助资金</t>
    <phoneticPr fontId="7" type="noConversion"/>
  </si>
  <si>
    <t>省份</t>
  </si>
  <si>
    <t>实施零差率销售基本药物的村卫生室占比（%）</t>
  </si>
  <si>
    <t>基层医疗卫生机构补助资金</t>
    <phoneticPr fontId="7" type="noConversion"/>
  </si>
  <si>
    <t>村卫生室补助资金</t>
    <phoneticPr fontId="7" type="noConversion"/>
  </si>
  <si>
    <t>e</t>
    <phoneticPr fontId="7" type="noConversion"/>
  </si>
  <si>
    <t>i</t>
    <phoneticPr fontId="7" type="noConversion"/>
  </si>
  <si>
    <t>“三区三州”深度贫困地区补助资金</t>
    <phoneticPr fontId="7" type="noConversion"/>
  </si>
  <si>
    <t>2019年应补助资金</t>
    <phoneticPr fontId="7" type="noConversion"/>
  </si>
  <si>
    <t>提前下达补助资金</t>
    <phoneticPr fontId="7" type="noConversion"/>
  </si>
  <si>
    <t>本次下达补助资金</t>
    <phoneticPr fontId="7" type="noConversion"/>
  </si>
  <si>
    <t>a</t>
    <phoneticPr fontId="7" type="noConversion"/>
  </si>
  <si>
    <t>b</t>
    <phoneticPr fontId="7" type="noConversion"/>
  </si>
  <si>
    <t>c</t>
    <phoneticPr fontId="7" type="noConversion"/>
  </si>
  <si>
    <t>d</t>
    <phoneticPr fontId="7" type="noConversion"/>
  </si>
  <si>
    <t>f=d*(1-e/100)</t>
    <phoneticPr fontId="7" type="noConversion"/>
  </si>
  <si>
    <t>j=h-i</t>
    <phoneticPr fontId="7" type="noConversion"/>
  </si>
  <si>
    <t>单位：万元</t>
    <phoneticPr fontId="6" type="noConversion"/>
  </si>
  <si>
    <t xml:space="preserve">  其中：阿坝自治州</t>
    <phoneticPr fontId="6" type="noConversion"/>
  </si>
  <si>
    <t xml:space="preserve">        甘孜自治州</t>
    <phoneticPr fontId="6" type="noConversion"/>
  </si>
  <si>
    <t xml:space="preserve">        凉山自治州</t>
    <phoneticPr fontId="6" type="noConversion"/>
  </si>
  <si>
    <t xml:space="preserve">  其中：怒江自治州</t>
    <phoneticPr fontId="6" type="noConversion"/>
  </si>
  <si>
    <t xml:space="preserve">        迪庆自治州</t>
    <phoneticPr fontId="6" type="noConversion"/>
  </si>
  <si>
    <t xml:space="preserve">  其中：武威市</t>
    <phoneticPr fontId="6" type="noConversion"/>
  </si>
  <si>
    <t xml:space="preserve">        临夏自治州</t>
    <phoneticPr fontId="6" type="noConversion"/>
  </si>
  <si>
    <t xml:space="preserve">        甘南自治州</t>
    <phoneticPr fontId="6" type="noConversion"/>
  </si>
  <si>
    <t>青海</t>
    <phoneticPr fontId="6" type="noConversion"/>
  </si>
  <si>
    <t xml:space="preserve">  其中：海北自治州</t>
    <phoneticPr fontId="6" type="noConversion"/>
  </si>
  <si>
    <t xml:space="preserve">        黄南州自治州</t>
    <phoneticPr fontId="6" type="noConversion"/>
  </si>
  <si>
    <t xml:space="preserve">        海南自治州</t>
    <phoneticPr fontId="6" type="noConversion"/>
  </si>
  <si>
    <t xml:space="preserve">        果洛自治州</t>
    <phoneticPr fontId="6" type="noConversion"/>
  </si>
  <si>
    <t xml:space="preserve">        玉树自治州</t>
    <phoneticPr fontId="6" type="noConversion"/>
  </si>
  <si>
    <t xml:space="preserve">        海西自治州</t>
    <phoneticPr fontId="6" type="noConversion"/>
  </si>
  <si>
    <t xml:space="preserve">  其中：阿克苏地区</t>
    <phoneticPr fontId="6" type="noConversion"/>
  </si>
  <si>
    <t xml:space="preserve">  克孜勒苏柯尔克孜自治州</t>
    <phoneticPr fontId="6" type="noConversion"/>
  </si>
  <si>
    <t xml:space="preserve">        喀什地区</t>
    <phoneticPr fontId="6" type="noConversion"/>
  </si>
  <si>
    <t xml:space="preserve">        和田地区</t>
    <phoneticPr fontId="6" type="noConversion"/>
  </si>
  <si>
    <t xml:space="preserve">  其中：比照县</t>
    <phoneticPr fontId="6" type="noConversion"/>
  </si>
  <si>
    <t xml:space="preserve">        其他地区</t>
    <phoneticPr fontId="6" type="noConversion"/>
  </si>
  <si>
    <t>安徽</t>
    <phoneticPr fontId="6" type="noConversion"/>
  </si>
  <si>
    <t xml:space="preserve">  其中：比照县+恩施</t>
    <phoneticPr fontId="6" type="noConversion"/>
  </si>
  <si>
    <t xml:space="preserve">  其中：比照县+湘西</t>
    <phoneticPr fontId="6" type="noConversion"/>
  </si>
  <si>
    <t xml:space="preserve">  其中：延边</t>
    <phoneticPr fontId="6" type="noConversion"/>
  </si>
  <si>
    <t xml:space="preserve">  其中：厦门</t>
    <phoneticPr fontId="6" type="noConversion"/>
  </si>
  <si>
    <t xml:space="preserve">  其中：青岛</t>
    <phoneticPr fontId="6" type="noConversion"/>
  </si>
  <si>
    <t xml:space="preserve">  其中：大连</t>
    <phoneticPr fontId="6" type="noConversion"/>
  </si>
  <si>
    <t xml:space="preserve">  其中：宁波</t>
    <phoneticPr fontId="6" type="noConversion"/>
  </si>
  <si>
    <t xml:space="preserve">  其中：深圳</t>
    <phoneticPr fontId="6" type="noConversion"/>
  </si>
  <si>
    <t>h=b+d+f+g</t>
    <phoneticPr fontId="7" type="noConversion"/>
  </si>
  <si>
    <t>g=a*4802/1664</t>
    <phoneticPr fontId="7" type="noConversion"/>
  </si>
  <si>
    <t>2017年“三区三州”深度贫困地区乡村人口数（万人）</t>
    <phoneticPr fontId="7" type="noConversion"/>
  </si>
  <si>
    <r>
      <t>2019</t>
    </r>
    <r>
      <rPr>
        <b/>
        <sz val="18"/>
        <rFont val="宋体"/>
        <family val="3"/>
        <charset val="134"/>
      </rPr>
      <t>年基本药物制度补助资金分配表</t>
    </r>
    <phoneticPr fontId="7" type="noConversion"/>
  </si>
  <si>
    <t xml:space="preserve">  附件1</t>
    <phoneticPr fontId="7" type="noConversion"/>
  </si>
  <si>
    <r>
      <t xml:space="preserve"> </t>
    </r>
    <r>
      <rPr>
        <sz val="10"/>
        <rFont val="宋体"/>
        <family val="3"/>
        <charset val="134"/>
      </rPr>
      <t>备注：</t>
    </r>
    <r>
      <rPr>
        <sz val="10"/>
        <rFont val="Times New Roman"/>
        <family val="1"/>
      </rPr>
      <t>1.</t>
    </r>
    <r>
      <rPr>
        <sz val="10"/>
        <rFont val="宋体"/>
        <family val="3"/>
        <charset val="134"/>
      </rPr>
      <t>实施基本药物制度的政府办基层医疗卫生机构占比为</t>
    </r>
    <r>
      <rPr>
        <sz val="10"/>
        <rFont val="Times New Roman"/>
        <family val="1"/>
      </rPr>
      <t>100%</t>
    </r>
    <r>
      <rPr>
        <sz val="10"/>
        <rFont val="宋体"/>
        <family val="3"/>
        <charset val="134"/>
      </rPr>
      <t xml:space="preserve">的，全额拨付补助资金。
</t>
    </r>
    <r>
      <rPr>
        <sz val="10"/>
        <rFont val="Times New Roman"/>
        <family val="1"/>
      </rPr>
      <t xml:space="preserve">              2.</t>
    </r>
    <r>
      <rPr>
        <sz val="10"/>
        <rFont val="宋体"/>
        <family val="3"/>
        <charset val="134"/>
      </rPr>
      <t>实施零差率销售基本药物的村卫生室占比达到</t>
    </r>
    <r>
      <rPr>
        <sz val="10"/>
        <rFont val="Times New Roman"/>
        <family val="1"/>
      </rPr>
      <t>100%</t>
    </r>
    <r>
      <rPr>
        <sz val="10"/>
        <rFont val="宋体"/>
        <family val="3"/>
        <charset val="134"/>
      </rPr>
      <t>的，全额拨付补助资金。实施零差率销售基本药物的村卫生室占比低于</t>
    </r>
    <r>
      <rPr>
        <sz val="10"/>
        <rFont val="Times New Roman"/>
        <family val="1"/>
      </rPr>
      <t>100%</t>
    </r>
    <r>
      <rPr>
        <sz val="10"/>
        <rFont val="宋体"/>
        <family val="3"/>
        <charset val="134"/>
      </rPr>
      <t xml:space="preserve">的，按照实际覆盖比例核减补助资金；
</t>
    </r>
    <r>
      <rPr>
        <sz val="10"/>
        <rFont val="Times New Roman"/>
        <family val="1"/>
      </rPr>
      <t xml:space="preserve">                 </t>
    </r>
    <r>
      <rPr>
        <sz val="10"/>
        <rFont val="宋体"/>
        <family val="3"/>
        <charset val="134"/>
      </rPr>
      <t xml:space="preserve">计划单列市村卫生室补助资金按照计划单列市乡村人口占所在省乡村人口比例测算，如有差异，由所在省与其据实结算。
</t>
    </r>
    <r>
      <rPr>
        <sz val="10"/>
        <rFont val="Times New Roman"/>
        <family val="1"/>
      </rPr>
      <t xml:space="preserve">              3.</t>
    </r>
    <r>
      <rPr>
        <sz val="10"/>
        <rFont val="宋体"/>
        <family val="3"/>
        <charset val="134"/>
      </rPr>
      <t>扣减的补助资金全部用于支持“三区三州”深度贫困地区，按照所在地区乡村人口占“三区三州”乡村总人口的比例测算补助资金。</t>
    </r>
    <phoneticPr fontId="7" type="noConversion"/>
  </si>
</sst>
</file>

<file path=xl/styles.xml><?xml version="1.0" encoding="utf-8"?>
<styleSheet xmlns="http://schemas.openxmlformats.org/spreadsheetml/2006/main">
  <numFmts count="1">
    <numFmt numFmtId="176" formatCode="0_ "/>
  </numFmts>
  <fonts count="19">
    <font>
      <sz val="11"/>
      <color theme="1"/>
      <name val="宋体"/>
      <charset val="134"/>
      <scheme val="minor"/>
    </font>
    <font>
      <sz val="12"/>
      <name val="Times New Roman"/>
      <family val="1"/>
    </font>
    <font>
      <b/>
      <sz val="11"/>
      <name val="Times New Roman"/>
      <family val="1"/>
    </font>
    <font>
      <b/>
      <sz val="20"/>
      <name val="Times New Roman"/>
      <family val="1"/>
    </font>
    <font>
      <sz val="20"/>
      <name val="Times New Roman"/>
      <family val="1"/>
    </font>
    <font>
      <sz val="11"/>
      <color indexed="8"/>
      <name val="宋体"/>
      <family val="3"/>
      <charset val="134"/>
    </font>
    <font>
      <sz val="9"/>
      <name val="宋体"/>
      <family val="3"/>
      <charset val="134"/>
    </font>
    <font>
      <sz val="9"/>
      <name val="宋体"/>
      <family val="3"/>
      <charset val="134"/>
    </font>
    <font>
      <sz val="11"/>
      <name val="黑体"/>
      <family val="3"/>
      <charset val="134"/>
    </font>
    <font>
      <b/>
      <sz val="11"/>
      <name val="宋体"/>
      <family val="3"/>
      <charset val="134"/>
    </font>
    <font>
      <sz val="10"/>
      <name val="Times New Roman"/>
      <family val="1"/>
    </font>
    <font>
      <sz val="10"/>
      <name val="宋体"/>
      <family val="3"/>
      <charset val="134"/>
    </font>
    <font>
      <b/>
      <sz val="10"/>
      <name val="Times New Roman"/>
      <family val="1"/>
    </font>
    <font>
      <b/>
      <sz val="18"/>
      <name val="Times New Roman"/>
      <family val="1"/>
    </font>
    <font>
      <b/>
      <sz val="18"/>
      <name val="宋体"/>
      <family val="3"/>
      <charset val="134"/>
    </font>
    <font>
      <sz val="11"/>
      <name val="宋体"/>
      <family val="3"/>
      <charset val="134"/>
      <scheme val="minor"/>
    </font>
    <font>
      <sz val="10"/>
      <name val="宋体"/>
      <family val="3"/>
      <charset val="134"/>
    </font>
    <font>
      <sz val="10"/>
      <name val="仿宋_GB2312"/>
      <family val="3"/>
      <charset val="134"/>
    </font>
    <font>
      <sz val="14"/>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lignment vertical="center"/>
    </xf>
  </cellStyleXfs>
  <cellXfs count="40">
    <xf numFmtId="0" fontId="0" fillId="0" borderId="0" xfId="0"/>
    <xf numFmtId="0" fontId="1" fillId="0" borderId="0" xfId="1" applyFont="1" applyFill="1" applyBorder="1" applyAlignment="1">
      <alignment horizontal="right" vertical="center"/>
    </xf>
    <xf numFmtId="0" fontId="1" fillId="0" borderId="0" xfId="1" applyFont="1" applyFill="1" applyAlignment="1">
      <alignment horizontal="right" vertical="center"/>
    </xf>
    <xf numFmtId="0" fontId="4"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wrapText="1"/>
    </xf>
    <xf numFmtId="176" fontId="12" fillId="0" borderId="1" xfId="0" applyNumberFormat="1" applyFont="1" applyFill="1" applyBorder="1" applyAlignment="1">
      <alignment horizontal="center"/>
    </xf>
    <xf numFmtId="0" fontId="10" fillId="0" borderId="1" xfId="1" applyFont="1" applyFill="1" applyBorder="1" applyAlignment="1">
      <alignment horizontal="center" vertical="center"/>
    </xf>
    <xf numFmtId="176" fontId="12"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10"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8" fillId="0" borderId="4" xfId="1" applyFont="1" applyFill="1" applyBorder="1" applyAlignment="1">
      <alignment horizontal="center" vertical="center" wrapText="1"/>
    </xf>
    <xf numFmtId="176" fontId="10" fillId="0" borderId="4"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xf>
    <xf numFmtId="0" fontId="15" fillId="0" borderId="0" xfId="0" applyFont="1"/>
    <xf numFmtId="0" fontId="10" fillId="0" borderId="1" xfId="0"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6" fillId="0" borderId="2" xfId="1" applyNumberFormat="1" applyFont="1" applyFill="1" applyBorder="1" applyAlignment="1">
      <alignment vertical="center"/>
    </xf>
    <xf numFmtId="0" fontId="2" fillId="0" borderId="4" xfId="1" applyFont="1" applyFill="1" applyBorder="1" applyAlignment="1">
      <alignment horizontal="center" vertical="center" wrapText="1"/>
    </xf>
    <xf numFmtId="0" fontId="2" fillId="0" borderId="4" xfId="1" applyFont="1" applyFill="1" applyBorder="1" applyAlignment="1">
      <alignment horizontal="left" vertical="center" wrapText="1"/>
    </xf>
    <xf numFmtId="0" fontId="8" fillId="0" borderId="4" xfId="1" applyFont="1" applyFill="1" applyBorder="1" applyAlignment="1">
      <alignment horizontal="left" vertical="center"/>
    </xf>
    <xf numFmtId="0" fontId="17" fillId="0" borderId="4" xfId="1" applyFont="1" applyFill="1" applyBorder="1" applyAlignment="1">
      <alignment horizontal="left" vertical="center"/>
    </xf>
    <xf numFmtId="0" fontId="17" fillId="0" borderId="4" xfId="1" applyFont="1" applyFill="1" applyBorder="1" applyAlignment="1">
      <alignment horizontal="left" vertical="center" shrinkToFit="1"/>
    </xf>
    <xf numFmtId="0" fontId="9" fillId="0" borderId="4" xfId="1" applyFont="1" applyFill="1" applyBorder="1" applyAlignment="1">
      <alignment horizontal="left" vertical="center"/>
    </xf>
    <xf numFmtId="0" fontId="18" fillId="0" borderId="0" xfId="0" applyFont="1"/>
    <xf numFmtId="0" fontId="10" fillId="0" borderId="3"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3" fillId="0" borderId="0"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tabSelected="1" workbookViewId="0">
      <selection activeCell="H90" sqref="H90"/>
    </sheetView>
  </sheetViews>
  <sheetFormatPr defaultRowHeight="13.5"/>
  <cols>
    <col min="1" max="1" width="19.75" style="24" customWidth="1"/>
    <col min="2" max="11" width="12.625" style="24" customWidth="1"/>
    <col min="12" max="16384" width="9" style="24"/>
  </cols>
  <sheetData>
    <row r="1" spans="1:11" ht="20.25" customHeight="1">
      <c r="A1" s="34" t="s">
        <v>86</v>
      </c>
    </row>
    <row r="2" spans="1:11" ht="31.5" customHeight="1">
      <c r="A2" s="37" t="s">
        <v>85</v>
      </c>
      <c r="B2" s="37"/>
      <c r="C2" s="37"/>
      <c r="D2" s="37"/>
      <c r="E2" s="37"/>
      <c r="F2" s="37"/>
      <c r="G2" s="37"/>
      <c r="H2" s="37"/>
      <c r="I2" s="37"/>
      <c r="J2" s="37"/>
      <c r="K2" s="37"/>
    </row>
    <row r="3" spans="1:11" ht="19.5" customHeight="1">
      <c r="A3" s="4"/>
      <c r="B3" s="1"/>
      <c r="C3" s="1"/>
      <c r="D3" s="3"/>
      <c r="E3" s="3"/>
      <c r="F3" s="1"/>
      <c r="G3" s="2"/>
      <c r="H3" s="2"/>
      <c r="I3" s="2"/>
      <c r="J3" s="2"/>
      <c r="K3" s="27" t="s">
        <v>51</v>
      </c>
    </row>
    <row r="4" spans="1:11" ht="54.75" customHeight="1">
      <c r="A4" s="38" t="s">
        <v>35</v>
      </c>
      <c r="B4" s="5" t="s">
        <v>84</v>
      </c>
      <c r="C4" s="16" t="s">
        <v>37</v>
      </c>
      <c r="D4" s="13" t="s">
        <v>31</v>
      </c>
      <c r="E4" s="18" t="s">
        <v>38</v>
      </c>
      <c r="F4" s="5" t="s">
        <v>36</v>
      </c>
      <c r="G4" s="15" t="s">
        <v>34</v>
      </c>
      <c r="H4" s="21" t="s">
        <v>41</v>
      </c>
      <c r="I4" s="21" t="s">
        <v>42</v>
      </c>
      <c r="J4" s="21" t="s">
        <v>43</v>
      </c>
      <c r="K4" s="21" t="s">
        <v>44</v>
      </c>
    </row>
    <row r="5" spans="1:11" ht="21" customHeight="1">
      <c r="A5" s="39"/>
      <c r="B5" s="7" t="s">
        <v>45</v>
      </c>
      <c r="C5" s="17" t="s">
        <v>46</v>
      </c>
      <c r="D5" s="8" t="s">
        <v>47</v>
      </c>
      <c r="E5" s="19" t="s">
        <v>48</v>
      </c>
      <c r="F5" s="6" t="s">
        <v>39</v>
      </c>
      <c r="G5" s="9" t="s">
        <v>49</v>
      </c>
      <c r="H5" s="22" t="s">
        <v>83</v>
      </c>
      <c r="I5" s="22" t="s">
        <v>82</v>
      </c>
      <c r="J5" s="22" t="s">
        <v>40</v>
      </c>
      <c r="K5" s="22" t="s">
        <v>50</v>
      </c>
    </row>
    <row r="6" spans="1:11">
      <c r="A6" s="28" t="s">
        <v>32</v>
      </c>
      <c r="B6" s="12">
        <f>B8+B9+B10+B11+B15+B18+B19+B20+B21+B25+B32+B33+B39+B42+B45+B48+B51+B54+B57+B60+B61+B62+B64+B67+B70+B73+B74+B77+B80+B81+B82</f>
        <v>1664</v>
      </c>
      <c r="C6" s="12">
        <f>C8+C9+C10+C11+C15+C18+C19+C20+C21+C25+C32+C33+C39+C42+C45+C48+C51+C54+C57+C60+C61+C62+C64+C67+C70+C73+C74+C77+C80+C81+C82</f>
        <v>698100</v>
      </c>
      <c r="D6" s="12"/>
      <c r="E6" s="12">
        <f>E8+E9+E10+E11+E15+E18+E19+E20+E21+E25+E32+E33+E39+E42+E45+E48+E51+E54+E57+E60+E61+E62+E64+E67+E70+E73+E74+E77+E80+E81+E82</f>
        <v>211490</v>
      </c>
      <c r="F6" s="12"/>
      <c r="G6" s="12">
        <f>G8+G9+G10+G11+G15+G18+G19+G20+G21+G25+G32+G33+G39+G42+G45+G48+G51+G54+G57+G60+G61+G62+G64+G67+G70+G73+G74+G77+G80+G81+G82</f>
        <v>-4802</v>
      </c>
      <c r="H6" s="12">
        <f>H8+H9+H10+H11+H15+H18+H19+H20+H21+H25+H32+H33+H39+H42+H45+H48+H51+H54+H57+H60+H61+H62+H64+H67+H70+H73+H74+H77+H80+H81+H82</f>
        <v>4802</v>
      </c>
      <c r="I6" s="12">
        <f>I8+I9+I10+I11+I15+I18+I19+I20+I21+I25+I32+I33+I39+I42+I45+I48+I51+I54+I57+I60+I61+I62+I64+I67+I70+I73+I74+I77+I80+I81+I82</f>
        <v>909590</v>
      </c>
      <c r="J6" s="12">
        <v>909590</v>
      </c>
      <c r="K6" s="12">
        <f t="shared" ref="K6" si="0">K8+K9+K10+K11+K15+K18+K19+K20+K21+K25+K32+K33+K39+K42+K45+K48+K51+K54+K57+K60+K61+K62+K64+K67+K70+K73+K74+K77+K80+K81+K82</f>
        <v>0</v>
      </c>
    </row>
    <row r="7" spans="1:11" ht="14.25">
      <c r="A7" s="29" t="s">
        <v>33</v>
      </c>
      <c r="B7" s="10">
        <f>B8+B9+B10+B11+B15+B18+B20+B19+B21+B25+B32+B33</f>
        <v>1664</v>
      </c>
      <c r="C7" s="10">
        <f>C8+C9+C10+C11+C15+C18+C20+C19+C21+C25+C32+C33</f>
        <v>274400</v>
      </c>
      <c r="D7" s="10"/>
      <c r="E7" s="10">
        <f>E8+E9+E10+E11+E15+E18+E20+E19+E21+E25+E32+E33</f>
        <v>89010</v>
      </c>
      <c r="F7" s="10"/>
      <c r="G7" s="10">
        <f>G8+G9+G10+G11+G15+G18+G20+G19+G21+G25+G32+G33</f>
        <v>-249</v>
      </c>
      <c r="H7" s="10">
        <f>H8+H9+H10+H11+H15+H18+H20+H19+H21+H25+H32+H33</f>
        <v>4802</v>
      </c>
      <c r="I7" s="10">
        <f>I8+I9+I10+I11+I15+I18+I20+I19+I21+I25+I32+I33</f>
        <v>367963</v>
      </c>
      <c r="J7" s="10">
        <v>363410</v>
      </c>
      <c r="K7" s="10">
        <f t="shared" ref="K7" si="1">K8+K9+K10+K11+K15+K18+K20+K19+K21+K25+K32+K33</f>
        <v>4553</v>
      </c>
    </row>
    <row r="8" spans="1:11">
      <c r="A8" s="30" t="s">
        <v>0</v>
      </c>
      <c r="B8" s="25"/>
      <c r="C8" s="26">
        <v>18200</v>
      </c>
      <c r="D8" s="11">
        <v>100</v>
      </c>
      <c r="E8" s="20">
        <v>4520</v>
      </c>
      <c r="F8" s="8">
        <v>100</v>
      </c>
      <c r="G8" s="14"/>
      <c r="H8" s="23"/>
      <c r="I8" s="19">
        <f>C8+E8+G8+H8</f>
        <v>22720</v>
      </c>
      <c r="J8" s="19">
        <v>22720</v>
      </c>
      <c r="K8" s="19"/>
    </row>
    <row r="9" spans="1:11">
      <c r="A9" s="30" t="s">
        <v>1</v>
      </c>
      <c r="B9" s="25"/>
      <c r="C9" s="26">
        <v>36500</v>
      </c>
      <c r="D9" s="11">
        <v>100</v>
      </c>
      <c r="E9" s="20">
        <v>11810</v>
      </c>
      <c r="F9" s="8">
        <v>98</v>
      </c>
      <c r="G9" s="14">
        <f>ROUND(-E9*(1-F9/100),0)</f>
        <v>-236</v>
      </c>
      <c r="H9" s="23"/>
      <c r="I9" s="19">
        <f t="shared" ref="I9:I72" si="2">C9+E9+G9+H9</f>
        <v>48074</v>
      </c>
      <c r="J9" s="19">
        <v>48310</v>
      </c>
      <c r="K9" s="19">
        <f t="shared" ref="K9:K72" si="3">I9-J9</f>
        <v>-236</v>
      </c>
    </row>
    <row r="10" spans="1:11">
      <c r="A10" s="30" t="s">
        <v>2</v>
      </c>
      <c r="B10" s="25"/>
      <c r="C10" s="26">
        <v>21500</v>
      </c>
      <c r="D10" s="11">
        <v>100</v>
      </c>
      <c r="E10" s="20">
        <v>5540</v>
      </c>
      <c r="F10" s="8">
        <v>100</v>
      </c>
      <c r="G10" s="14"/>
      <c r="H10" s="23"/>
      <c r="I10" s="19">
        <f t="shared" si="2"/>
        <v>27040</v>
      </c>
      <c r="J10" s="19">
        <v>27040</v>
      </c>
      <c r="K10" s="19"/>
    </row>
    <row r="11" spans="1:11">
      <c r="A11" s="30" t="s">
        <v>3</v>
      </c>
      <c r="B11" s="20">
        <f>SUM(B12:B14)</f>
        <v>410</v>
      </c>
      <c r="C11" s="26">
        <v>61600</v>
      </c>
      <c r="D11" s="6"/>
      <c r="E11" s="20">
        <v>20070</v>
      </c>
      <c r="F11" s="8">
        <v>100</v>
      </c>
      <c r="G11" s="6"/>
      <c r="H11" s="20">
        <f>SUM(H12:H14)</f>
        <v>1184</v>
      </c>
      <c r="I11" s="19">
        <f t="shared" si="2"/>
        <v>82854</v>
      </c>
      <c r="J11" s="19">
        <v>81670</v>
      </c>
      <c r="K11" s="19">
        <f t="shared" si="3"/>
        <v>1184</v>
      </c>
    </row>
    <row r="12" spans="1:11">
      <c r="A12" s="31" t="s">
        <v>52</v>
      </c>
      <c r="B12" s="25">
        <v>65</v>
      </c>
      <c r="C12" s="26"/>
      <c r="D12" s="11">
        <v>100</v>
      </c>
      <c r="E12" s="20"/>
      <c r="F12" s="8"/>
      <c r="G12" s="14"/>
      <c r="H12" s="23">
        <f>ROUND(B12*4802/1664,0)</f>
        <v>188</v>
      </c>
      <c r="I12" s="19"/>
      <c r="J12" s="19"/>
      <c r="K12" s="19"/>
    </row>
    <row r="13" spans="1:11">
      <c r="A13" s="31" t="s">
        <v>53</v>
      </c>
      <c r="B13" s="25">
        <v>91</v>
      </c>
      <c r="C13" s="26"/>
      <c r="D13" s="11">
        <v>100</v>
      </c>
      <c r="E13" s="20"/>
      <c r="F13" s="8"/>
      <c r="G13" s="14"/>
      <c r="H13" s="23">
        <f t="shared" ref="H13:H19" si="4">ROUND(B13*4802/1664,0)</f>
        <v>263</v>
      </c>
      <c r="I13" s="19"/>
      <c r="J13" s="19"/>
      <c r="K13" s="19"/>
    </row>
    <row r="14" spans="1:11">
      <c r="A14" s="31" t="s">
        <v>54</v>
      </c>
      <c r="B14" s="25">
        <v>254</v>
      </c>
      <c r="C14" s="26"/>
      <c r="D14" s="11">
        <v>100</v>
      </c>
      <c r="E14" s="20"/>
      <c r="F14" s="8"/>
      <c r="G14" s="14"/>
      <c r="H14" s="23">
        <f t="shared" si="4"/>
        <v>733</v>
      </c>
      <c r="I14" s="19"/>
      <c r="J14" s="19"/>
      <c r="K14" s="19"/>
    </row>
    <row r="15" spans="1:11">
      <c r="A15" s="30" t="s">
        <v>4</v>
      </c>
      <c r="B15" s="20">
        <f>SUM(B16:B17)</f>
        <v>67</v>
      </c>
      <c r="C15" s="26">
        <v>34400</v>
      </c>
      <c r="D15" s="6"/>
      <c r="E15" s="20">
        <v>12070</v>
      </c>
      <c r="F15" s="8">
        <v>100</v>
      </c>
      <c r="G15" s="6"/>
      <c r="H15" s="20">
        <f>SUM(H16:H17)</f>
        <v>193</v>
      </c>
      <c r="I15" s="19">
        <f t="shared" si="2"/>
        <v>46663</v>
      </c>
      <c r="J15" s="19">
        <v>46470</v>
      </c>
      <c r="K15" s="19">
        <f t="shared" si="3"/>
        <v>193</v>
      </c>
    </row>
    <row r="16" spans="1:11">
      <c r="A16" s="31" t="s">
        <v>55</v>
      </c>
      <c r="B16" s="25">
        <v>37</v>
      </c>
      <c r="C16" s="26"/>
      <c r="D16" s="11">
        <v>100</v>
      </c>
      <c r="E16" s="20"/>
      <c r="F16" s="8"/>
      <c r="G16" s="14"/>
      <c r="H16" s="23">
        <f t="shared" si="4"/>
        <v>107</v>
      </c>
      <c r="I16" s="19"/>
      <c r="J16" s="19"/>
      <c r="K16" s="19"/>
    </row>
    <row r="17" spans="1:11">
      <c r="A17" s="31" t="s">
        <v>56</v>
      </c>
      <c r="B17" s="25">
        <v>30</v>
      </c>
      <c r="C17" s="26"/>
      <c r="D17" s="11">
        <v>100</v>
      </c>
      <c r="E17" s="20"/>
      <c r="F17" s="8"/>
      <c r="G17" s="14"/>
      <c r="H17" s="23">
        <f>ROUND(B17*4802/1664,0)-1</f>
        <v>86</v>
      </c>
      <c r="I17" s="19"/>
      <c r="J17" s="19"/>
      <c r="K17" s="19"/>
    </row>
    <row r="18" spans="1:11">
      <c r="A18" s="30" t="s">
        <v>5</v>
      </c>
      <c r="B18" s="25"/>
      <c r="C18" s="26">
        <v>28600</v>
      </c>
      <c r="D18" s="11">
        <v>100</v>
      </c>
      <c r="E18" s="20">
        <v>10650</v>
      </c>
      <c r="F18" s="8">
        <v>99.8</v>
      </c>
      <c r="G18" s="14"/>
      <c r="H18" s="23"/>
      <c r="I18" s="19">
        <f t="shared" si="2"/>
        <v>39250</v>
      </c>
      <c r="J18" s="19">
        <v>39250</v>
      </c>
      <c r="K18" s="19"/>
    </row>
    <row r="19" spans="1:11">
      <c r="A19" s="30" t="s">
        <v>6</v>
      </c>
      <c r="B19" s="25">
        <v>233</v>
      </c>
      <c r="C19" s="26">
        <v>2200</v>
      </c>
      <c r="D19" s="11">
        <v>100</v>
      </c>
      <c r="E19" s="20">
        <v>880</v>
      </c>
      <c r="F19" s="8">
        <v>100</v>
      </c>
      <c r="G19" s="14"/>
      <c r="H19" s="23">
        <f t="shared" si="4"/>
        <v>672</v>
      </c>
      <c r="I19" s="19">
        <f t="shared" si="2"/>
        <v>3752</v>
      </c>
      <c r="J19" s="19">
        <v>3080</v>
      </c>
      <c r="K19" s="19">
        <f t="shared" si="3"/>
        <v>672</v>
      </c>
    </row>
    <row r="20" spans="1:11">
      <c r="A20" s="30" t="s">
        <v>7</v>
      </c>
      <c r="B20" s="25"/>
      <c r="C20" s="26">
        <v>28400</v>
      </c>
      <c r="D20" s="11">
        <v>100</v>
      </c>
      <c r="E20" s="20">
        <v>8520</v>
      </c>
      <c r="F20" s="8">
        <v>99.6</v>
      </c>
      <c r="G20" s="14"/>
      <c r="H20" s="23"/>
      <c r="I20" s="19">
        <f t="shared" si="2"/>
        <v>36920</v>
      </c>
      <c r="J20" s="19">
        <v>36920</v>
      </c>
      <c r="K20" s="19"/>
    </row>
    <row r="21" spans="1:11">
      <c r="A21" s="30" t="s">
        <v>8</v>
      </c>
      <c r="B21" s="20">
        <f>SUM(B22:B24)</f>
        <v>188</v>
      </c>
      <c r="C21" s="26">
        <v>19800</v>
      </c>
      <c r="D21" s="6"/>
      <c r="E21" s="20">
        <v>7100</v>
      </c>
      <c r="F21" s="8">
        <v>99.6</v>
      </c>
      <c r="G21" s="6"/>
      <c r="H21" s="20">
        <f>SUM(H22:H24)</f>
        <v>543</v>
      </c>
      <c r="I21" s="19">
        <f t="shared" si="2"/>
        <v>27443</v>
      </c>
      <c r="J21" s="19">
        <v>26900</v>
      </c>
      <c r="K21" s="19">
        <f t="shared" si="3"/>
        <v>543</v>
      </c>
    </row>
    <row r="22" spans="1:11">
      <c r="A22" s="31" t="s">
        <v>57</v>
      </c>
      <c r="B22" s="25">
        <v>10</v>
      </c>
      <c r="C22" s="26"/>
      <c r="D22" s="11">
        <v>100</v>
      </c>
      <c r="E22" s="20"/>
      <c r="F22" s="8"/>
      <c r="G22" s="14"/>
      <c r="H22" s="23">
        <f t="shared" ref="H22:H24" si="5">ROUND(B22*4802/1664,0)</f>
        <v>29</v>
      </c>
      <c r="I22" s="19"/>
      <c r="J22" s="19"/>
      <c r="K22" s="19"/>
    </row>
    <row r="23" spans="1:11">
      <c r="A23" s="31" t="s">
        <v>58</v>
      </c>
      <c r="B23" s="25">
        <v>132</v>
      </c>
      <c r="C23" s="26"/>
      <c r="D23" s="11">
        <v>100</v>
      </c>
      <c r="E23" s="20"/>
      <c r="F23" s="8"/>
      <c r="G23" s="14"/>
      <c r="H23" s="23">
        <f t="shared" si="5"/>
        <v>381</v>
      </c>
      <c r="I23" s="19"/>
      <c r="J23" s="19"/>
      <c r="K23" s="19"/>
    </row>
    <row r="24" spans="1:11">
      <c r="A24" s="31" t="s">
        <v>59</v>
      </c>
      <c r="B24" s="25">
        <v>46</v>
      </c>
      <c r="C24" s="26"/>
      <c r="D24" s="11">
        <v>100</v>
      </c>
      <c r="E24" s="20"/>
      <c r="F24" s="8"/>
      <c r="G24" s="14"/>
      <c r="H24" s="23">
        <f t="shared" si="5"/>
        <v>133</v>
      </c>
      <c r="I24" s="19"/>
      <c r="J24" s="19"/>
      <c r="K24" s="19"/>
    </row>
    <row r="25" spans="1:11">
      <c r="A25" s="30" t="s">
        <v>60</v>
      </c>
      <c r="B25" s="23">
        <f>SUM(B26:B31)</f>
        <v>142</v>
      </c>
      <c r="C25" s="26">
        <v>4200</v>
      </c>
      <c r="D25" s="6"/>
      <c r="E25" s="20">
        <v>1300</v>
      </c>
      <c r="F25" s="8">
        <v>99</v>
      </c>
      <c r="G25" s="14">
        <f>ROUND(-E25*(1-F25/100),0)</f>
        <v>-13</v>
      </c>
      <c r="H25" s="23">
        <f>SUM(H26:H31)</f>
        <v>410</v>
      </c>
      <c r="I25" s="19">
        <f t="shared" si="2"/>
        <v>5897</v>
      </c>
      <c r="J25" s="19">
        <v>5500</v>
      </c>
      <c r="K25" s="19">
        <f t="shared" si="3"/>
        <v>397</v>
      </c>
    </row>
    <row r="26" spans="1:11">
      <c r="A26" s="31" t="s">
        <v>61</v>
      </c>
      <c r="B26" s="25">
        <v>21</v>
      </c>
      <c r="C26" s="26"/>
      <c r="D26" s="11">
        <v>100</v>
      </c>
      <c r="E26" s="20"/>
      <c r="F26" s="8"/>
      <c r="G26" s="14"/>
      <c r="H26" s="23">
        <f t="shared" ref="H26:H30" si="6">ROUND(B26*4802/1664,0)</f>
        <v>61</v>
      </c>
      <c r="I26" s="19"/>
      <c r="J26" s="19"/>
      <c r="K26" s="19"/>
    </row>
    <row r="27" spans="1:11">
      <c r="A27" s="31" t="s">
        <v>62</v>
      </c>
      <c r="B27" s="25">
        <v>21</v>
      </c>
      <c r="C27" s="26"/>
      <c r="D27" s="11">
        <v>100</v>
      </c>
      <c r="E27" s="20"/>
      <c r="F27" s="8"/>
      <c r="G27" s="14"/>
      <c r="H27" s="23">
        <f t="shared" si="6"/>
        <v>61</v>
      </c>
      <c r="I27" s="19"/>
      <c r="J27" s="19"/>
      <c r="K27" s="19"/>
    </row>
    <row r="28" spans="1:11">
      <c r="A28" s="31" t="s">
        <v>63</v>
      </c>
      <c r="B28" s="25">
        <v>36</v>
      </c>
      <c r="C28" s="26"/>
      <c r="D28" s="11">
        <v>100</v>
      </c>
      <c r="E28" s="20"/>
      <c r="F28" s="8"/>
      <c r="G28" s="14"/>
      <c r="H28" s="23">
        <f t="shared" si="6"/>
        <v>104</v>
      </c>
      <c r="I28" s="19"/>
      <c r="J28" s="19"/>
      <c r="K28" s="19"/>
    </row>
    <row r="29" spans="1:11">
      <c r="A29" s="31" t="s">
        <v>64</v>
      </c>
      <c r="B29" s="25">
        <v>17</v>
      </c>
      <c r="C29" s="26"/>
      <c r="D29" s="11">
        <v>100</v>
      </c>
      <c r="E29" s="20"/>
      <c r="F29" s="8"/>
      <c r="G29" s="14"/>
      <c r="H29" s="23">
        <f t="shared" si="6"/>
        <v>49</v>
      </c>
      <c r="I29" s="19"/>
      <c r="J29" s="19"/>
      <c r="K29" s="19"/>
    </row>
    <row r="30" spans="1:11">
      <c r="A30" s="31" t="s">
        <v>65</v>
      </c>
      <c r="B30" s="25">
        <v>34</v>
      </c>
      <c r="C30" s="26"/>
      <c r="D30" s="11">
        <v>100</v>
      </c>
      <c r="E30" s="20"/>
      <c r="F30" s="8"/>
      <c r="G30" s="14"/>
      <c r="H30" s="23">
        <f t="shared" si="6"/>
        <v>98</v>
      </c>
      <c r="I30" s="19"/>
      <c r="J30" s="19"/>
      <c r="K30" s="19"/>
    </row>
    <row r="31" spans="1:11">
      <c r="A31" s="31" t="s">
        <v>66</v>
      </c>
      <c r="B31" s="25">
        <v>13</v>
      </c>
      <c r="C31" s="26"/>
      <c r="D31" s="11">
        <v>100</v>
      </c>
      <c r="E31" s="20"/>
      <c r="F31" s="8"/>
      <c r="G31" s="14"/>
      <c r="H31" s="23">
        <f>ROUND(B31*4802/1664,0)-1</f>
        <v>37</v>
      </c>
      <c r="I31" s="19"/>
      <c r="J31" s="19"/>
      <c r="K31" s="19"/>
    </row>
    <row r="32" spans="1:11">
      <c r="A32" s="30" t="s">
        <v>9</v>
      </c>
      <c r="B32" s="25"/>
      <c r="C32" s="26">
        <v>4700</v>
      </c>
      <c r="D32" s="11">
        <v>100</v>
      </c>
      <c r="E32" s="20">
        <v>1350</v>
      </c>
      <c r="F32" s="8">
        <v>100</v>
      </c>
      <c r="G32" s="14"/>
      <c r="H32" s="23"/>
      <c r="I32" s="19">
        <f t="shared" si="2"/>
        <v>6050</v>
      </c>
      <c r="J32" s="19">
        <v>6050</v>
      </c>
      <c r="K32" s="19"/>
    </row>
    <row r="33" spans="1:11">
      <c r="A33" s="30" t="s">
        <v>10</v>
      </c>
      <c r="B33" s="20">
        <f>SUM(B34:B37)</f>
        <v>624</v>
      </c>
      <c r="C33" s="26">
        <v>14300</v>
      </c>
      <c r="D33" s="6"/>
      <c r="E33" s="20">
        <v>5200</v>
      </c>
      <c r="F33" s="8">
        <v>100</v>
      </c>
      <c r="G33" s="6"/>
      <c r="H33" s="20">
        <f>SUM(H34:H37)</f>
        <v>1800</v>
      </c>
      <c r="I33" s="19">
        <f t="shared" si="2"/>
        <v>21300</v>
      </c>
      <c r="J33" s="19">
        <v>19500</v>
      </c>
      <c r="K33" s="19">
        <f t="shared" si="3"/>
        <v>1800</v>
      </c>
    </row>
    <row r="34" spans="1:11">
      <c r="A34" s="31" t="s">
        <v>67</v>
      </c>
      <c r="B34" s="25">
        <v>22</v>
      </c>
      <c r="C34" s="26"/>
      <c r="D34" s="11">
        <v>100</v>
      </c>
      <c r="E34" s="20"/>
      <c r="F34" s="8"/>
      <c r="G34" s="14"/>
      <c r="H34" s="23">
        <f t="shared" ref="H34:H37" si="7">ROUND(B34*4802/1664,0)</f>
        <v>63</v>
      </c>
      <c r="I34" s="19"/>
      <c r="J34" s="19"/>
      <c r="K34" s="19"/>
    </row>
    <row r="35" spans="1:11">
      <c r="A35" s="32" t="s">
        <v>68</v>
      </c>
      <c r="B35" s="25">
        <v>48</v>
      </c>
      <c r="C35" s="26"/>
      <c r="D35" s="11">
        <v>100</v>
      </c>
      <c r="E35" s="20"/>
      <c r="F35" s="8"/>
      <c r="G35" s="14"/>
      <c r="H35" s="23">
        <f>ROUND(B35*4802/1664,0)-1</f>
        <v>138</v>
      </c>
      <c r="I35" s="19"/>
      <c r="J35" s="19"/>
      <c r="K35" s="19"/>
    </row>
    <row r="36" spans="1:11">
      <c r="A36" s="31" t="s">
        <v>69</v>
      </c>
      <c r="B36" s="25">
        <v>358</v>
      </c>
      <c r="C36" s="26"/>
      <c r="D36" s="11">
        <v>100</v>
      </c>
      <c r="E36" s="20"/>
      <c r="F36" s="8"/>
      <c r="G36" s="14"/>
      <c r="H36" s="23">
        <f t="shared" si="7"/>
        <v>1033</v>
      </c>
      <c r="I36" s="19"/>
      <c r="J36" s="19"/>
      <c r="K36" s="19"/>
    </row>
    <row r="37" spans="1:11">
      <c r="A37" s="31" t="s">
        <v>70</v>
      </c>
      <c r="B37" s="25">
        <v>196</v>
      </c>
      <c r="C37" s="26"/>
      <c r="D37" s="11">
        <v>100</v>
      </c>
      <c r="E37" s="20"/>
      <c r="F37" s="8"/>
      <c r="G37" s="14"/>
      <c r="H37" s="23">
        <f t="shared" si="7"/>
        <v>566</v>
      </c>
      <c r="I37" s="19"/>
      <c r="J37" s="19"/>
      <c r="K37" s="19"/>
    </row>
    <row r="38" spans="1:11" ht="14.25">
      <c r="A38" s="33" t="s">
        <v>11</v>
      </c>
      <c r="B38" s="10">
        <f t="shared" ref="B38:E38" si="8">B39+B42+B45+B48+B51+B54+B57+B60+B61+B62</f>
        <v>0</v>
      </c>
      <c r="C38" s="10">
        <f t="shared" si="8"/>
        <v>312000</v>
      </c>
      <c r="D38" s="10"/>
      <c r="E38" s="10">
        <f t="shared" si="8"/>
        <v>97280</v>
      </c>
      <c r="F38" s="10"/>
      <c r="G38" s="10">
        <f t="shared" ref="G38:K38" si="9">G39+G42+G45+G48+G51+G54+G57+G60+G61+G62</f>
        <v>-2062</v>
      </c>
      <c r="H38" s="10">
        <f t="shared" si="9"/>
        <v>0</v>
      </c>
      <c r="I38" s="10">
        <f t="shared" si="9"/>
        <v>407218</v>
      </c>
      <c r="J38" s="10">
        <v>409280</v>
      </c>
      <c r="K38" s="10">
        <f t="shared" si="9"/>
        <v>-2062</v>
      </c>
    </row>
    <row r="39" spans="1:11">
      <c r="A39" s="30" t="s">
        <v>12</v>
      </c>
      <c r="B39" s="25"/>
      <c r="C39" s="26">
        <v>21500</v>
      </c>
      <c r="D39" s="6"/>
      <c r="E39" s="20">
        <v>6530</v>
      </c>
      <c r="F39" s="6"/>
      <c r="G39" s="6"/>
      <c r="H39" s="20"/>
      <c r="I39" s="19">
        <f t="shared" si="2"/>
        <v>28030</v>
      </c>
      <c r="J39" s="19">
        <v>28030</v>
      </c>
      <c r="K39" s="19"/>
    </row>
    <row r="40" spans="1:11">
      <c r="A40" s="31" t="s">
        <v>71</v>
      </c>
      <c r="B40" s="25"/>
      <c r="C40" s="26">
        <v>8800</v>
      </c>
      <c r="D40" s="11">
        <v>100</v>
      </c>
      <c r="E40" s="20">
        <v>3900</v>
      </c>
      <c r="F40" s="8">
        <v>100</v>
      </c>
      <c r="G40" s="14"/>
      <c r="H40" s="23"/>
      <c r="I40" s="19">
        <f t="shared" si="2"/>
        <v>12700</v>
      </c>
      <c r="J40" s="19">
        <v>12700</v>
      </c>
      <c r="K40" s="19"/>
    </row>
    <row r="41" spans="1:11">
      <c r="A41" s="31" t="s">
        <v>72</v>
      </c>
      <c r="B41" s="25"/>
      <c r="C41" s="26">
        <v>12700</v>
      </c>
      <c r="D41" s="11">
        <v>100</v>
      </c>
      <c r="E41" s="20">
        <v>2630</v>
      </c>
      <c r="F41" s="8">
        <v>100</v>
      </c>
      <c r="G41" s="14"/>
      <c r="H41" s="23"/>
      <c r="I41" s="19">
        <f t="shared" si="2"/>
        <v>15330</v>
      </c>
      <c r="J41" s="19">
        <v>15330</v>
      </c>
      <c r="K41" s="19"/>
    </row>
    <row r="42" spans="1:11">
      <c r="A42" s="30" t="s">
        <v>13</v>
      </c>
      <c r="B42" s="25"/>
      <c r="C42" s="26">
        <v>62300</v>
      </c>
      <c r="D42" s="11"/>
      <c r="E42" s="20">
        <v>21800</v>
      </c>
      <c r="F42" s="6"/>
      <c r="G42" s="6"/>
      <c r="H42" s="20"/>
      <c r="I42" s="19">
        <f t="shared" si="2"/>
        <v>84100</v>
      </c>
      <c r="J42" s="19">
        <v>84100</v>
      </c>
      <c r="K42" s="19"/>
    </row>
    <row r="43" spans="1:11">
      <c r="A43" s="31" t="s">
        <v>71</v>
      </c>
      <c r="B43" s="25"/>
      <c r="C43" s="26">
        <v>35300</v>
      </c>
      <c r="D43" s="11">
        <v>100</v>
      </c>
      <c r="E43" s="20">
        <v>16280</v>
      </c>
      <c r="F43" s="8">
        <v>100</v>
      </c>
      <c r="G43" s="14"/>
      <c r="H43" s="23"/>
      <c r="I43" s="19">
        <f t="shared" si="2"/>
        <v>51580</v>
      </c>
      <c r="J43" s="19">
        <v>51580</v>
      </c>
      <c r="K43" s="19"/>
    </row>
    <row r="44" spans="1:11">
      <c r="A44" s="31" t="s">
        <v>72</v>
      </c>
      <c r="B44" s="25"/>
      <c r="C44" s="26">
        <v>27000</v>
      </c>
      <c r="D44" s="11">
        <v>100</v>
      </c>
      <c r="E44" s="20">
        <v>5520</v>
      </c>
      <c r="F44" s="8">
        <v>100</v>
      </c>
      <c r="G44" s="14"/>
      <c r="H44" s="23"/>
      <c r="I44" s="19">
        <f t="shared" si="2"/>
        <v>32520</v>
      </c>
      <c r="J44" s="19">
        <v>32520</v>
      </c>
      <c r="K44" s="19"/>
    </row>
    <row r="45" spans="1:11">
      <c r="A45" s="30" t="s">
        <v>73</v>
      </c>
      <c r="B45" s="25"/>
      <c r="C45" s="26">
        <v>40300</v>
      </c>
      <c r="D45" s="11"/>
      <c r="E45" s="20">
        <v>13400</v>
      </c>
      <c r="F45" s="6"/>
      <c r="G45" s="6"/>
      <c r="H45" s="20"/>
      <c r="I45" s="19">
        <f t="shared" si="2"/>
        <v>53700</v>
      </c>
      <c r="J45" s="19">
        <v>53700</v>
      </c>
      <c r="K45" s="19"/>
    </row>
    <row r="46" spans="1:11">
      <c r="A46" s="31" t="s">
        <v>71</v>
      </c>
      <c r="B46" s="25"/>
      <c r="C46" s="26">
        <v>22900</v>
      </c>
      <c r="D46" s="11">
        <v>100</v>
      </c>
      <c r="E46" s="20">
        <v>11020</v>
      </c>
      <c r="F46" s="8">
        <v>100</v>
      </c>
      <c r="G46" s="14"/>
      <c r="H46" s="23"/>
      <c r="I46" s="19">
        <f t="shared" si="2"/>
        <v>33920</v>
      </c>
      <c r="J46" s="19">
        <v>33920</v>
      </c>
      <c r="K46" s="19"/>
    </row>
    <row r="47" spans="1:11">
      <c r="A47" s="31" t="s">
        <v>72</v>
      </c>
      <c r="B47" s="25"/>
      <c r="C47" s="26">
        <v>17400</v>
      </c>
      <c r="D47" s="11">
        <v>100</v>
      </c>
      <c r="E47" s="20">
        <v>2380</v>
      </c>
      <c r="F47" s="8">
        <v>100</v>
      </c>
      <c r="G47" s="14"/>
      <c r="H47" s="23"/>
      <c r="I47" s="19">
        <f t="shared" si="2"/>
        <v>19780</v>
      </c>
      <c r="J47" s="19">
        <v>19780</v>
      </c>
      <c r="K47" s="19"/>
    </row>
    <row r="48" spans="1:11">
      <c r="A48" s="30" t="s">
        <v>14</v>
      </c>
      <c r="B48" s="25"/>
      <c r="C48" s="26">
        <v>36100</v>
      </c>
      <c r="D48" s="11">
        <v>100</v>
      </c>
      <c r="E48" s="20">
        <v>10870</v>
      </c>
      <c r="F48" s="6"/>
      <c r="G48" s="6"/>
      <c r="H48" s="20"/>
      <c r="I48" s="19">
        <f t="shared" si="2"/>
        <v>46970</v>
      </c>
      <c r="J48" s="19">
        <v>46970</v>
      </c>
      <c r="K48" s="19"/>
    </row>
    <row r="49" spans="1:11">
      <c r="A49" s="31" t="s">
        <v>74</v>
      </c>
      <c r="B49" s="25"/>
      <c r="C49" s="26">
        <v>15400</v>
      </c>
      <c r="D49" s="11">
        <v>100</v>
      </c>
      <c r="E49" s="20">
        <v>6390</v>
      </c>
      <c r="F49" s="8">
        <v>100</v>
      </c>
      <c r="G49" s="14"/>
      <c r="H49" s="23"/>
      <c r="I49" s="19">
        <f t="shared" si="2"/>
        <v>21790</v>
      </c>
      <c r="J49" s="19">
        <v>21790</v>
      </c>
      <c r="K49" s="19"/>
    </row>
    <row r="50" spans="1:11">
      <c r="A50" s="31" t="s">
        <v>72</v>
      </c>
      <c r="B50" s="25"/>
      <c r="C50" s="26">
        <v>20700</v>
      </c>
      <c r="D50" s="11">
        <v>100</v>
      </c>
      <c r="E50" s="20">
        <v>4480</v>
      </c>
      <c r="F50" s="8">
        <v>100</v>
      </c>
      <c r="G50" s="14"/>
      <c r="H50" s="23"/>
      <c r="I50" s="19">
        <f t="shared" si="2"/>
        <v>25180</v>
      </c>
      <c r="J50" s="19">
        <v>25180</v>
      </c>
      <c r="K50" s="19"/>
    </row>
    <row r="51" spans="1:11">
      <c r="A51" s="30" t="s">
        <v>15</v>
      </c>
      <c r="B51" s="25"/>
      <c r="C51" s="26">
        <v>41200</v>
      </c>
      <c r="D51" s="11">
        <v>100</v>
      </c>
      <c r="E51" s="20">
        <v>13200</v>
      </c>
      <c r="F51" s="6"/>
      <c r="G51" s="6">
        <f>G52+G53</f>
        <v>-133</v>
      </c>
      <c r="H51" s="20"/>
      <c r="I51" s="19">
        <f t="shared" si="2"/>
        <v>54267</v>
      </c>
      <c r="J51" s="19">
        <v>54400</v>
      </c>
      <c r="K51" s="19">
        <f t="shared" si="3"/>
        <v>-133</v>
      </c>
    </row>
    <row r="52" spans="1:11">
      <c r="A52" s="31" t="s">
        <v>75</v>
      </c>
      <c r="B52" s="25"/>
      <c r="C52" s="26">
        <v>19900</v>
      </c>
      <c r="D52" s="11">
        <v>100</v>
      </c>
      <c r="E52" s="20">
        <v>9150</v>
      </c>
      <c r="F52" s="8">
        <v>99</v>
      </c>
      <c r="G52" s="14">
        <f>ROUND(-E52*(1-F52/100),0)</f>
        <v>-92</v>
      </c>
      <c r="H52" s="23"/>
      <c r="I52" s="19">
        <f t="shared" si="2"/>
        <v>28958</v>
      </c>
      <c r="J52" s="19">
        <v>29050</v>
      </c>
      <c r="K52" s="19">
        <f t="shared" si="3"/>
        <v>-92</v>
      </c>
    </row>
    <row r="53" spans="1:11">
      <c r="A53" s="31" t="s">
        <v>72</v>
      </c>
      <c r="B53" s="25"/>
      <c r="C53" s="26">
        <v>21300</v>
      </c>
      <c r="D53" s="11">
        <v>100</v>
      </c>
      <c r="E53" s="20">
        <v>4050</v>
      </c>
      <c r="F53" s="8">
        <v>99</v>
      </c>
      <c r="G53" s="14">
        <f>ROUND(-E53*(1-F53/100),0)</f>
        <v>-41</v>
      </c>
      <c r="H53" s="23"/>
      <c r="I53" s="19">
        <f t="shared" si="2"/>
        <v>25309</v>
      </c>
      <c r="J53" s="19">
        <v>25350</v>
      </c>
      <c r="K53" s="19">
        <f t="shared" si="3"/>
        <v>-41</v>
      </c>
    </row>
    <row r="54" spans="1:11">
      <c r="A54" s="30" t="s">
        <v>16</v>
      </c>
      <c r="B54" s="25"/>
      <c r="C54" s="26">
        <v>28600</v>
      </c>
      <c r="D54" s="11"/>
      <c r="E54" s="20">
        <v>9110</v>
      </c>
      <c r="F54" s="6"/>
      <c r="G54" s="6">
        <f>G55+G56</f>
        <v>-820</v>
      </c>
      <c r="H54" s="20"/>
      <c r="I54" s="19">
        <f t="shared" si="2"/>
        <v>36890</v>
      </c>
      <c r="J54" s="19">
        <v>37710</v>
      </c>
      <c r="K54" s="19">
        <f t="shared" si="3"/>
        <v>-820</v>
      </c>
    </row>
    <row r="55" spans="1:11">
      <c r="A55" s="31" t="s">
        <v>71</v>
      </c>
      <c r="B55" s="25"/>
      <c r="C55" s="26">
        <v>14400</v>
      </c>
      <c r="D55" s="11">
        <v>100</v>
      </c>
      <c r="E55" s="20">
        <v>6200</v>
      </c>
      <c r="F55" s="8">
        <v>91</v>
      </c>
      <c r="G55" s="14">
        <f>ROUND(-E55*(1-F55/100),0)</f>
        <v>-558</v>
      </c>
      <c r="H55" s="23"/>
      <c r="I55" s="19">
        <f t="shared" si="2"/>
        <v>20042</v>
      </c>
      <c r="J55" s="19">
        <v>20600</v>
      </c>
      <c r="K55" s="19">
        <f t="shared" si="3"/>
        <v>-558</v>
      </c>
    </row>
    <row r="56" spans="1:11">
      <c r="A56" s="31" t="s">
        <v>72</v>
      </c>
      <c r="B56" s="25"/>
      <c r="C56" s="26">
        <v>14200</v>
      </c>
      <c r="D56" s="11">
        <v>100</v>
      </c>
      <c r="E56" s="20">
        <v>2910</v>
      </c>
      <c r="F56" s="8">
        <v>91</v>
      </c>
      <c r="G56" s="14">
        <f>ROUND(-E56*(1-F56/100),0)</f>
        <v>-262</v>
      </c>
      <c r="H56" s="23"/>
      <c r="I56" s="19">
        <f t="shared" si="2"/>
        <v>16848</v>
      </c>
      <c r="J56" s="19">
        <v>17110</v>
      </c>
      <c r="K56" s="19">
        <f t="shared" si="3"/>
        <v>-262</v>
      </c>
    </row>
    <row r="57" spans="1:11">
      <c r="A57" s="30" t="s">
        <v>17</v>
      </c>
      <c r="B57" s="25"/>
      <c r="C57" s="26">
        <v>15800</v>
      </c>
      <c r="D57" s="11">
        <v>100</v>
      </c>
      <c r="E57" s="20">
        <v>3910</v>
      </c>
      <c r="F57" s="6"/>
      <c r="G57" s="6"/>
      <c r="H57" s="20"/>
      <c r="I57" s="19">
        <f t="shared" si="2"/>
        <v>19710</v>
      </c>
      <c r="J57" s="19">
        <v>19710</v>
      </c>
      <c r="K57" s="19"/>
    </row>
    <row r="58" spans="1:11">
      <c r="A58" s="31" t="s">
        <v>76</v>
      </c>
      <c r="B58" s="25"/>
      <c r="C58" s="26">
        <v>1600</v>
      </c>
      <c r="D58" s="11">
        <v>100</v>
      </c>
      <c r="E58" s="20">
        <v>290</v>
      </c>
      <c r="F58" s="8">
        <v>100</v>
      </c>
      <c r="G58" s="14"/>
      <c r="H58" s="23"/>
      <c r="I58" s="19">
        <f t="shared" si="2"/>
        <v>1890</v>
      </c>
      <c r="J58" s="19">
        <v>1890</v>
      </c>
      <c r="K58" s="19"/>
    </row>
    <row r="59" spans="1:11">
      <c r="A59" s="31" t="s">
        <v>72</v>
      </c>
      <c r="B59" s="25"/>
      <c r="C59" s="26">
        <v>14200</v>
      </c>
      <c r="D59" s="11">
        <v>100</v>
      </c>
      <c r="E59" s="20">
        <v>3620</v>
      </c>
      <c r="F59" s="8">
        <v>100</v>
      </c>
      <c r="G59" s="14"/>
      <c r="H59" s="23"/>
      <c r="I59" s="19">
        <f t="shared" si="2"/>
        <v>17820</v>
      </c>
      <c r="J59" s="19">
        <v>17820</v>
      </c>
      <c r="K59" s="19"/>
    </row>
    <row r="60" spans="1:11">
      <c r="A60" s="30" t="s">
        <v>18</v>
      </c>
      <c r="B60" s="25"/>
      <c r="C60" s="26">
        <v>21600</v>
      </c>
      <c r="D60" s="11">
        <v>100</v>
      </c>
      <c r="E60" s="20">
        <v>5110</v>
      </c>
      <c r="F60" s="8">
        <v>100</v>
      </c>
      <c r="G60" s="14"/>
      <c r="H60" s="23"/>
      <c r="I60" s="19">
        <f t="shared" si="2"/>
        <v>26710</v>
      </c>
      <c r="J60" s="19">
        <v>26710</v>
      </c>
      <c r="K60" s="19"/>
    </row>
    <row r="61" spans="1:11">
      <c r="A61" s="30" t="s">
        <v>19</v>
      </c>
      <c r="B61" s="25"/>
      <c r="C61" s="26">
        <v>39700</v>
      </c>
      <c r="D61" s="11">
        <v>100</v>
      </c>
      <c r="E61" s="20">
        <v>12030</v>
      </c>
      <c r="F61" s="8">
        <v>91</v>
      </c>
      <c r="G61" s="14">
        <f>ROUND(-E61*(1-F61/100),0)</f>
        <v>-1083</v>
      </c>
      <c r="H61" s="23"/>
      <c r="I61" s="19">
        <f t="shared" si="2"/>
        <v>50647</v>
      </c>
      <c r="J61" s="19">
        <v>51730</v>
      </c>
      <c r="K61" s="19">
        <f t="shared" si="3"/>
        <v>-1083</v>
      </c>
    </row>
    <row r="62" spans="1:11">
      <c r="A62" s="30" t="s">
        <v>20</v>
      </c>
      <c r="B62" s="25"/>
      <c r="C62" s="26">
        <v>4900</v>
      </c>
      <c r="D62" s="11">
        <v>100</v>
      </c>
      <c r="E62" s="20">
        <v>1320</v>
      </c>
      <c r="F62" s="8">
        <v>98</v>
      </c>
      <c r="G62" s="14">
        <f>ROUND(-E62*(1-F62/100),0)</f>
        <v>-26</v>
      </c>
      <c r="H62" s="23"/>
      <c r="I62" s="19">
        <f t="shared" si="2"/>
        <v>6194</v>
      </c>
      <c r="J62" s="19">
        <v>6220</v>
      </c>
      <c r="K62" s="19">
        <f t="shared" si="3"/>
        <v>-26</v>
      </c>
    </row>
    <row r="63" spans="1:11" ht="14.25">
      <c r="A63" s="33" t="s">
        <v>21</v>
      </c>
      <c r="B63" s="10">
        <f t="shared" ref="B63:E63" si="10">B64+B67+B70+B73+B74+B77+B80+B81+B82</f>
        <v>0</v>
      </c>
      <c r="C63" s="10">
        <f t="shared" si="10"/>
        <v>111700</v>
      </c>
      <c r="D63" s="10"/>
      <c r="E63" s="10">
        <f t="shared" si="10"/>
        <v>25200</v>
      </c>
      <c r="F63" s="10"/>
      <c r="G63" s="10">
        <f t="shared" ref="G63:K63" si="11">G64+G67+G70+G73+G74+G77+G80+G81+G82</f>
        <v>-2491</v>
      </c>
      <c r="H63" s="10">
        <f t="shared" si="11"/>
        <v>0</v>
      </c>
      <c r="I63" s="10">
        <f t="shared" si="11"/>
        <v>134409</v>
      </c>
      <c r="J63" s="10">
        <v>136900</v>
      </c>
      <c r="K63" s="10">
        <f t="shared" si="11"/>
        <v>-2491</v>
      </c>
    </row>
    <row r="64" spans="1:11">
      <c r="A64" s="30" t="s">
        <v>22</v>
      </c>
      <c r="B64" s="25"/>
      <c r="C64" s="26">
        <v>17000</v>
      </c>
      <c r="D64" s="11">
        <v>100</v>
      </c>
      <c r="E64" s="20">
        <v>4410</v>
      </c>
      <c r="F64" s="6"/>
      <c r="G64" s="8">
        <f>G65+G66</f>
        <v>-555</v>
      </c>
      <c r="H64" s="23"/>
      <c r="I64" s="19">
        <f t="shared" si="2"/>
        <v>20855</v>
      </c>
      <c r="J64" s="19">
        <v>21410</v>
      </c>
      <c r="K64" s="19">
        <f t="shared" si="3"/>
        <v>-555</v>
      </c>
    </row>
    <row r="65" spans="1:11">
      <c r="A65" s="31" t="s">
        <v>77</v>
      </c>
      <c r="B65" s="25"/>
      <c r="C65" s="26">
        <v>1200</v>
      </c>
      <c r="D65" s="11">
        <v>100</v>
      </c>
      <c r="E65" s="20">
        <v>141</v>
      </c>
      <c r="F65" s="8">
        <v>100</v>
      </c>
      <c r="G65" s="8"/>
      <c r="H65" s="23"/>
      <c r="I65" s="19">
        <f t="shared" si="2"/>
        <v>1341</v>
      </c>
      <c r="J65" s="19">
        <v>1200</v>
      </c>
      <c r="K65" s="19">
        <f t="shared" si="3"/>
        <v>141</v>
      </c>
    </row>
    <row r="66" spans="1:11">
      <c r="A66" s="31" t="s">
        <v>72</v>
      </c>
      <c r="B66" s="25"/>
      <c r="C66" s="26">
        <f>C64-C65</f>
        <v>15800</v>
      </c>
      <c r="D66" s="11">
        <v>100</v>
      </c>
      <c r="E66" s="20">
        <f>E64-E65</f>
        <v>4269</v>
      </c>
      <c r="F66" s="8">
        <v>87</v>
      </c>
      <c r="G66" s="14">
        <f t="shared" ref="G66:G81" si="12">ROUND(-E66*(1-F66/100),0)</f>
        <v>-555</v>
      </c>
      <c r="H66" s="23"/>
      <c r="I66" s="19">
        <f t="shared" si="2"/>
        <v>19514</v>
      </c>
      <c r="J66" s="20">
        <f>J64-J65</f>
        <v>20210</v>
      </c>
      <c r="K66" s="19">
        <f t="shared" si="3"/>
        <v>-696</v>
      </c>
    </row>
    <row r="67" spans="1:11">
      <c r="A67" s="30" t="s">
        <v>23</v>
      </c>
      <c r="B67" s="25"/>
      <c r="C67" s="26">
        <v>35600</v>
      </c>
      <c r="D67" s="11">
        <v>100</v>
      </c>
      <c r="E67" s="20">
        <v>9790</v>
      </c>
      <c r="F67" s="8"/>
      <c r="G67" s="8">
        <f>G68+G69</f>
        <v>-1370</v>
      </c>
      <c r="H67" s="23"/>
      <c r="I67" s="19">
        <f t="shared" si="2"/>
        <v>44020</v>
      </c>
      <c r="J67" s="19">
        <v>45390</v>
      </c>
      <c r="K67" s="19">
        <f t="shared" si="3"/>
        <v>-1370</v>
      </c>
    </row>
    <row r="68" spans="1:11">
      <c r="A68" s="31" t="s">
        <v>78</v>
      </c>
      <c r="B68" s="25"/>
      <c r="C68" s="26">
        <v>3200</v>
      </c>
      <c r="D68" s="11">
        <v>100</v>
      </c>
      <c r="E68" s="20">
        <v>1124</v>
      </c>
      <c r="F68" s="8">
        <v>86</v>
      </c>
      <c r="G68" s="14">
        <f t="shared" si="12"/>
        <v>-157</v>
      </c>
      <c r="H68" s="23"/>
      <c r="I68" s="19">
        <f t="shared" si="2"/>
        <v>4167</v>
      </c>
      <c r="J68" s="19">
        <v>3200</v>
      </c>
      <c r="K68" s="19">
        <f t="shared" si="3"/>
        <v>967</v>
      </c>
    </row>
    <row r="69" spans="1:11">
      <c r="A69" s="31" t="s">
        <v>72</v>
      </c>
      <c r="B69" s="25"/>
      <c r="C69" s="26">
        <f>C67-C68</f>
        <v>32400</v>
      </c>
      <c r="D69" s="11">
        <v>100</v>
      </c>
      <c r="E69" s="20">
        <f>E67-E68</f>
        <v>8666</v>
      </c>
      <c r="F69" s="8">
        <v>86</v>
      </c>
      <c r="G69" s="14">
        <f t="shared" si="12"/>
        <v>-1213</v>
      </c>
      <c r="H69" s="23"/>
      <c r="I69" s="19">
        <f t="shared" si="2"/>
        <v>39853</v>
      </c>
      <c r="J69" s="20">
        <f>J67-J68</f>
        <v>42190</v>
      </c>
      <c r="K69" s="19">
        <f t="shared" si="3"/>
        <v>-2337</v>
      </c>
    </row>
    <row r="70" spans="1:11">
      <c r="A70" s="30" t="s">
        <v>24</v>
      </c>
      <c r="B70" s="25"/>
      <c r="C70" s="26">
        <v>12200</v>
      </c>
      <c r="D70" s="11">
        <v>100</v>
      </c>
      <c r="E70" s="20">
        <v>2570</v>
      </c>
      <c r="F70" s="8"/>
      <c r="G70" s="8"/>
      <c r="H70" s="23"/>
      <c r="I70" s="19">
        <f t="shared" si="2"/>
        <v>14770</v>
      </c>
      <c r="J70" s="19">
        <v>14770</v>
      </c>
      <c r="K70" s="19"/>
    </row>
    <row r="71" spans="1:11">
      <c r="A71" s="31" t="s">
        <v>79</v>
      </c>
      <c r="B71" s="25"/>
      <c r="C71" s="26">
        <v>1700</v>
      </c>
      <c r="D71" s="11">
        <v>100</v>
      </c>
      <c r="E71" s="20">
        <v>474</v>
      </c>
      <c r="F71" s="8">
        <v>100</v>
      </c>
      <c r="G71" s="14"/>
      <c r="H71" s="23"/>
      <c r="I71" s="19">
        <f t="shared" si="2"/>
        <v>2174</v>
      </c>
      <c r="J71" s="19">
        <v>1700</v>
      </c>
      <c r="K71" s="19">
        <f t="shared" si="3"/>
        <v>474</v>
      </c>
    </row>
    <row r="72" spans="1:11">
      <c r="A72" s="31" t="s">
        <v>72</v>
      </c>
      <c r="B72" s="25"/>
      <c r="C72" s="26">
        <f>C70-C71</f>
        <v>10500</v>
      </c>
      <c r="D72" s="11">
        <v>100</v>
      </c>
      <c r="E72" s="20">
        <f>E70-E71</f>
        <v>2096</v>
      </c>
      <c r="F72" s="8">
        <v>100</v>
      </c>
      <c r="G72" s="14"/>
      <c r="H72" s="23"/>
      <c r="I72" s="19">
        <f t="shared" si="2"/>
        <v>12596</v>
      </c>
      <c r="J72" s="20">
        <f>J70-J71</f>
        <v>13070</v>
      </c>
      <c r="K72" s="19">
        <f t="shared" si="3"/>
        <v>-474</v>
      </c>
    </row>
    <row r="73" spans="1:11">
      <c r="A73" s="30" t="s">
        <v>25</v>
      </c>
      <c r="B73" s="25"/>
      <c r="C73" s="26">
        <v>14500</v>
      </c>
      <c r="D73" s="11">
        <v>100</v>
      </c>
      <c r="E73" s="20">
        <v>3430</v>
      </c>
      <c r="F73" s="8">
        <v>100</v>
      </c>
      <c r="G73" s="14"/>
      <c r="H73" s="23"/>
      <c r="I73" s="19">
        <f t="shared" ref="I73:I82" si="13">C73+E73+G73+H73</f>
        <v>17930</v>
      </c>
      <c r="J73" s="19">
        <v>17930</v>
      </c>
      <c r="K73" s="19"/>
    </row>
    <row r="74" spans="1:11">
      <c r="A74" s="30" t="s">
        <v>26</v>
      </c>
      <c r="B74" s="25"/>
      <c r="C74" s="26">
        <v>9700</v>
      </c>
      <c r="D74" s="11">
        <v>100</v>
      </c>
      <c r="E74" s="20">
        <v>1090</v>
      </c>
      <c r="F74" s="8"/>
      <c r="G74" s="8">
        <f>G75+G76</f>
        <v>-55</v>
      </c>
      <c r="H74" s="23"/>
      <c r="I74" s="19">
        <f t="shared" si="13"/>
        <v>10735</v>
      </c>
      <c r="J74" s="19">
        <v>10790</v>
      </c>
      <c r="K74" s="19">
        <f t="shared" ref="K74:K81" si="14">I74-J74</f>
        <v>-55</v>
      </c>
    </row>
    <row r="75" spans="1:11">
      <c r="A75" s="31" t="s">
        <v>80</v>
      </c>
      <c r="B75" s="25"/>
      <c r="C75" s="26">
        <v>1400</v>
      </c>
      <c r="D75" s="11">
        <v>100</v>
      </c>
      <c r="E75" s="20">
        <v>290</v>
      </c>
      <c r="F75" s="8">
        <v>95</v>
      </c>
      <c r="G75" s="14">
        <f t="shared" si="12"/>
        <v>-15</v>
      </c>
      <c r="H75" s="23"/>
      <c r="I75" s="19">
        <f t="shared" si="13"/>
        <v>1675</v>
      </c>
      <c r="J75" s="19">
        <v>1400</v>
      </c>
      <c r="K75" s="19">
        <f t="shared" si="14"/>
        <v>275</v>
      </c>
    </row>
    <row r="76" spans="1:11">
      <c r="A76" s="31" t="s">
        <v>72</v>
      </c>
      <c r="B76" s="25"/>
      <c r="C76" s="26">
        <f>C74-C75</f>
        <v>8300</v>
      </c>
      <c r="D76" s="11">
        <v>100</v>
      </c>
      <c r="E76" s="20">
        <f>E74-E75</f>
        <v>800</v>
      </c>
      <c r="F76" s="8">
        <v>95</v>
      </c>
      <c r="G76" s="14">
        <f t="shared" si="12"/>
        <v>-40</v>
      </c>
      <c r="H76" s="23"/>
      <c r="I76" s="19">
        <f t="shared" si="13"/>
        <v>9060</v>
      </c>
      <c r="J76" s="20">
        <f>J74-J75</f>
        <v>9390</v>
      </c>
      <c r="K76" s="19">
        <f t="shared" si="14"/>
        <v>-330</v>
      </c>
    </row>
    <row r="77" spans="1:11">
      <c r="A77" s="30" t="s">
        <v>27</v>
      </c>
      <c r="B77" s="25"/>
      <c r="C77" s="26">
        <v>18100</v>
      </c>
      <c r="D77" s="11">
        <v>100</v>
      </c>
      <c r="E77" s="20">
        <v>3530</v>
      </c>
      <c r="F77" s="8"/>
      <c r="G77" s="8">
        <f>G78+G79</f>
        <v>-459</v>
      </c>
      <c r="H77" s="23"/>
      <c r="I77" s="19">
        <f t="shared" si="13"/>
        <v>21171</v>
      </c>
      <c r="J77" s="19">
        <v>21630</v>
      </c>
      <c r="K77" s="19">
        <f t="shared" si="14"/>
        <v>-459</v>
      </c>
    </row>
    <row r="78" spans="1:11">
      <c r="A78" s="31" t="s">
        <v>81</v>
      </c>
      <c r="B78" s="25"/>
      <c r="C78" s="26">
        <v>1700</v>
      </c>
      <c r="D78" s="11">
        <v>100</v>
      </c>
      <c r="E78" s="20"/>
      <c r="F78" s="8"/>
      <c r="G78" s="14"/>
      <c r="H78" s="23"/>
      <c r="I78" s="19">
        <f t="shared" si="13"/>
        <v>1700</v>
      </c>
      <c r="J78" s="19">
        <v>1700</v>
      </c>
      <c r="K78" s="19"/>
    </row>
    <row r="79" spans="1:11">
      <c r="A79" s="31" t="s">
        <v>72</v>
      </c>
      <c r="B79" s="25"/>
      <c r="C79" s="26">
        <f>C77-C78</f>
        <v>16400</v>
      </c>
      <c r="D79" s="11">
        <v>100</v>
      </c>
      <c r="E79" s="20">
        <f>E77-E78</f>
        <v>3530</v>
      </c>
      <c r="F79" s="8">
        <v>87</v>
      </c>
      <c r="G79" s="14">
        <f t="shared" si="12"/>
        <v>-459</v>
      </c>
      <c r="H79" s="26"/>
      <c r="I79" s="19">
        <f t="shared" si="13"/>
        <v>19471</v>
      </c>
      <c r="J79" s="20">
        <f>J77-J78</f>
        <v>19930</v>
      </c>
      <c r="K79" s="19">
        <f t="shared" si="14"/>
        <v>-459</v>
      </c>
    </row>
    <row r="80" spans="1:11">
      <c r="A80" s="30" t="s">
        <v>28</v>
      </c>
      <c r="B80" s="25"/>
      <c r="C80" s="26">
        <v>1600</v>
      </c>
      <c r="D80" s="11">
        <v>100</v>
      </c>
      <c r="E80" s="20">
        <v>130</v>
      </c>
      <c r="F80" s="8">
        <v>100</v>
      </c>
      <c r="G80" s="14"/>
      <c r="H80" s="23"/>
      <c r="I80" s="19">
        <f t="shared" si="13"/>
        <v>1730</v>
      </c>
      <c r="J80" s="19">
        <v>1730</v>
      </c>
      <c r="K80" s="19"/>
    </row>
    <row r="81" spans="1:11">
      <c r="A81" s="30" t="s">
        <v>29</v>
      </c>
      <c r="B81" s="25"/>
      <c r="C81" s="26">
        <v>1200</v>
      </c>
      <c r="D81" s="11">
        <v>100</v>
      </c>
      <c r="E81" s="20">
        <v>140</v>
      </c>
      <c r="F81" s="8">
        <v>63</v>
      </c>
      <c r="G81" s="14">
        <f t="shared" si="12"/>
        <v>-52</v>
      </c>
      <c r="H81" s="23"/>
      <c r="I81" s="19">
        <f t="shared" si="13"/>
        <v>1288</v>
      </c>
      <c r="J81" s="19">
        <v>1340</v>
      </c>
      <c r="K81" s="19">
        <f t="shared" si="14"/>
        <v>-52</v>
      </c>
    </row>
    <row r="82" spans="1:11">
      <c r="A82" s="30" t="s">
        <v>30</v>
      </c>
      <c r="B82" s="25"/>
      <c r="C82" s="26">
        <v>1800</v>
      </c>
      <c r="D82" s="11">
        <v>100</v>
      </c>
      <c r="E82" s="20">
        <v>110</v>
      </c>
      <c r="F82" s="8">
        <v>100</v>
      </c>
      <c r="G82" s="14"/>
      <c r="H82" s="23"/>
      <c r="I82" s="19">
        <f t="shared" si="13"/>
        <v>1910</v>
      </c>
      <c r="J82" s="19">
        <v>1910</v>
      </c>
      <c r="K82" s="19"/>
    </row>
    <row r="83" spans="1:11" ht="66.75" customHeight="1">
      <c r="A83" s="35" t="s">
        <v>87</v>
      </c>
      <c r="B83" s="35"/>
      <c r="C83" s="36"/>
      <c r="D83" s="36"/>
      <c r="E83" s="36"/>
      <c r="F83" s="36"/>
      <c r="G83" s="36"/>
      <c r="H83" s="36"/>
      <c r="I83" s="36"/>
      <c r="J83" s="36"/>
      <c r="K83" s="36"/>
    </row>
  </sheetData>
  <mergeCells count="3">
    <mergeCell ref="A83:K83"/>
    <mergeCell ref="A2:K2"/>
    <mergeCell ref="A4:A5"/>
  </mergeCells>
  <phoneticPr fontId="7" type="noConversion"/>
  <printOptions horizontalCentered="1"/>
  <pageMargins left="0.51181102362204722" right="0.51181102362204722" top="0.55118110236220474"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测算表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chenky</dc:creator>
  <cp:lastModifiedBy>陈科延</cp:lastModifiedBy>
  <cp:revision>1</cp:revision>
  <cp:lastPrinted>2019-04-26T05:50:59Z</cp:lastPrinted>
  <dcterms:created xsi:type="dcterms:W3CDTF">2006-09-16T00:00:00Z</dcterms:created>
  <dcterms:modified xsi:type="dcterms:W3CDTF">2019-04-26T05:54:34Z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