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12" windowHeight="6528" tabRatio="881" activeTab="0"/>
  </bookViews>
  <sheets>
    <sheet name="发文表" sheetId="1" r:id="rId1"/>
    <sheet name="2017发文表（2栏）" sheetId="2" state="hidden" r:id="rId2"/>
    <sheet name="2015发文表" sheetId="3" state="hidden" r:id="rId3"/>
    <sheet name="2015结算表" sheetId="4" state="hidden" r:id="rId4"/>
  </sheets>
  <definedNames>
    <definedName name="_xlnm.Print_Area" localSheetId="2">'2015发文表'!$A$1:$F$46</definedName>
    <definedName name="_xlnm.Print_Area" localSheetId="3">'2015结算表'!$B$2:$S$43</definedName>
  </definedNames>
  <calcPr fullCalcOnLoad="1"/>
</workbook>
</file>

<file path=xl/comments4.xml><?xml version="1.0" encoding="utf-8"?>
<comments xmlns="http://schemas.openxmlformats.org/spreadsheetml/2006/main">
  <authors>
    <author>李慧哲</author>
  </authors>
  <commentList>
    <comment ref="Q11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追回以前年度重复领取基础养老金</t>
        </r>
        <r>
          <rPr>
            <sz val="9"/>
            <rFont val="Tahoma"/>
            <family val="2"/>
          </rPr>
          <t>1735.8</t>
        </r>
        <r>
          <rPr>
            <sz val="9"/>
            <rFont val="宋体"/>
            <family val="0"/>
          </rPr>
          <t>万元，做结余处理。</t>
        </r>
      </text>
    </comment>
    <comment ref="J15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核减</t>
        </r>
        <r>
          <rPr>
            <sz val="9"/>
            <rFont val="Tahoma"/>
            <family val="2"/>
          </rPr>
          <t>2014</t>
        </r>
        <r>
          <rPr>
            <sz val="9"/>
            <rFont val="宋体"/>
            <family val="0"/>
          </rPr>
          <t>年已结算的</t>
        </r>
        <r>
          <rPr>
            <sz val="9"/>
            <rFont val="Tahoma"/>
            <family val="2"/>
          </rPr>
          <t>1303.68</t>
        </r>
        <r>
          <rPr>
            <sz val="9"/>
            <rFont val="宋体"/>
            <family val="0"/>
          </rPr>
          <t>万人次。</t>
        </r>
      </text>
    </comment>
    <comment ref="J16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核减</t>
        </r>
        <r>
          <rPr>
            <sz val="9"/>
            <rFont val="Tahoma"/>
            <family val="2"/>
          </rPr>
          <t>2014</t>
        </r>
        <r>
          <rPr>
            <sz val="9"/>
            <rFont val="宋体"/>
            <family val="0"/>
          </rPr>
          <t>年已结算的</t>
        </r>
        <r>
          <rPr>
            <sz val="9"/>
            <rFont val="Tahoma"/>
            <family val="2"/>
          </rPr>
          <t>1450.76</t>
        </r>
        <r>
          <rPr>
            <sz val="9"/>
            <rFont val="宋体"/>
            <family val="0"/>
          </rPr>
          <t>万人次。</t>
        </r>
      </text>
    </comment>
    <comment ref="Q22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追回以前年度多发养老金</t>
        </r>
        <r>
          <rPr>
            <sz val="9"/>
            <rFont val="Tahoma"/>
            <family val="2"/>
          </rPr>
          <t>380</t>
        </r>
        <r>
          <rPr>
            <sz val="9"/>
            <rFont val="宋体"/>
            <family val="0"/>
          </rPr>
          <t>万元。</t>
        </r>
      </text>
    </comment>
    <comment ref="J36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核减</t>
        </r>
        <r>
          <rPr>
            <sz val="9"/>
            <rFont val="Tahoma"/>
            <family val="2"/>
          </rPr>
          <t>2014</t>
        </r>
        <r>
          <rPr>
            <sz val="9"/>
            <rFont val="宋体"/>
            <family val="0"/>
          </rPr>
          <t>年已结算的</t>
        </r>
        <r>
          <rPr>
            <sz val="9"/>
            <rFont val="Tahoma"/>
            <family val="2"/>
          </rPr>
          <t>2532.8</t>
        </r>
        <r>
          <rPr>
            <sz val="9"/>
            <rFont val="宋体"/>
            <family val="0"/>
          </rPr>
          <t>万人次。</t>
        </r>
      </text>
    </comment>
    <comment ref="J31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扣减了</t>
        </r>
        <r>
          <rPr>
            <sz val="9"/>
            <rFont val="Tahoma"/>
            <family val="2"/>
          </rPr>
          <t>2014</t>
        </r>
        <r>
          <rPr>
            <sz val="9"/>
            <rFont val="宋体"/>
            <family val="0"/>
          </rPr>
          <t>年已结算人次数。</t>
        </r>
      </text>
    </comment>
    <comment ref="J11" authorId="0">
      <text>
        <r>
          <rPr>
            <b/>
            <sz val="9"/>
            <rFont val="宋体"/>
            <family val="0"/>
          </rPr>
          <t>李慧哲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剔除</t>
        </r>
        <r>
          <rPr>
            <sz val="9"/>
            <rFont val="Tahoma"/>
            <family val="2"/>
          </rPr>
          <t>15</t>
        </r>
        <r>
          <rPr>
            <sz val="9"/>
            <rFont val="宋体"/>
            <family val="0"/>
          </rPr>
          <t>元标准人次数，</t>
        </r>
        <r>
          <rPr>
            <sz val="9"/>
            <rFont val="Tahoma"/>
            <family val="2"/>
          </rPr>
          <t>2014</t>
        </r>
        <r>
          <rPr>
            <sz val="9"/>
            <rFont val="宋体"/>
            <family val="0"/>
          </rPr>
          <t>年已进行结算。</t>
        </r>
      </text>
    </comment>
  </commentList>
</comments>
</file>

<file path=xl/sharedStrings.xml><?xml version="1.0" encoding="utf-8"?>
<sst xmlns="http://schemas.openxmlformats.org/spreadsheetml/2006/main" count="220" uniqueCount="174">
  <si>
    <t>省份</t>
  </si>
  <si>
    <t>全国</t>
  </si>
  <si>
    <t>天津</t>
  </si>
  <si>
    <t>山西</t>
  </si>
  <si>
    <t>黑龙江</t>
  </si>
  <si>
    <t>浙江</t>
  </si>
  <si>
    <t>安徽</t>
  </si>
  <si>
    <t>福建</t>
  </si>
  <si>
    <t>山东</t>
  </si>
  <si>
    <t>广东</t>
  </si>
  <si>
    <t>广西</t>
  </si>
  <si>
    <t>海南</t>
  </si>
  <si>
    <t>云南</t>
  </si>
  <si>
    <t>西藏</t>
  </si>
  <si>
    <t>江西</t>
  </si>
  <si>
    <t>湖北</t>
  </si>
  <si>
    <t>重庆</t>
  </si>
  <si>
    <t>四川</t>
  </si>
  <si>
    <t>甘肃</t>
  </si>
  <si>
    <t>宁夏</t>
  </si>
  <si>
    <t>新疆</t>
  </si>
  <si>
    <t>单位：万元</t>
  </si>
  <si>
    <t>合计</t>
  </si>
  <si>
    <t>江西</t>
  </si>
  <si>
    <t>湖北</t>
  </si>
  <si>
    <t>湖南</t>
  </si>
  <si>
    <t>重庆</t>
  </si>
  <si>
    <t>四川</t>
  </si>
  <si>
    <t>甘肃</t>
  </si>
  <si>
    <t>宁夏</t>
  </si>
  <si>
    <t>新疆</t>
  </si>
  <si>
    <t>地区</t>
  </si>
  <si>
    <t>辽宁</t>
  </si>
  <si>
    <t>江苏</t>
  </si>
  <si>
    <t>贵州</t>
  </si>
  <si>
    <t>河南</t>
  </si>
  <si>
    <t>辽宁</t>
  </si>
  <si>
    <t>江苏</t>
  </si>
  <si>
    <t>贵州</t>
  </si>
  <si>
    <t>此次拟下达
补助资金数</t>
  </si>
  <si>
    <t>青海</t>
  </si>
  <si>
    <t>青海</t>
  </si>
  <si>
    <t>北京</t>
  </si>
  <si>
    <t>内蒙古</t>
  </si>
  <si>
    <t>吉林</t>
  </si>
  <si>
    <t>上海</t>
  </si>
  <si>
    <t>陕西</t>
  </si>
  <si>
    <t>河北</t>
  </si>
  <si>
    <t>期初数</t>
  </si>
  <si>
    <t>期末数</t>
  </si>
  <si>
    <t>河北</t>
  </si>
  <si>
    <t>附件：</t>
  </si>
  <si>
    <t>大连</t>
  </si>
  <si>
    <t>深圳</t>
  </si>
  <si>
    <t>宁波</t>
  </si>
  <si>
    <t>青岛</t>
  </si>
  <si>
    <t>栏次</t>
  </si>
  <si>
    <t>厦门</t>
  </si>
  <si>
    <t>宁波</t>
  </si>
  <si>
    <t>厦门</t>
  </si>
  <si>
    <t>深圳</t>
  </si>
  <si>
    <t>青岛</t>
  </si>
  <si>
    <t>此次拟下达资金数（万元）</t>
  </si>
  <si>
    <t>1栏</t>
  </si>
  <si>
    <t>2栏</t>
  </si>
  <si>
    <t>3栏</t>
  </si>
  <si>
    <t>4栏</t>
  </si>
  <si>
    <t>5栏</t>
  </si>
  <si>
    <t>6栏</t>
  </si>
  <si>
    <t>地方申报2014年中央财政应补助资金（万元）</t>
  </si>
  <si>
    <t>专员办审核2014年中央财政应补助资金（万元）</t>
  </si>
  <si>
    <t>附表：</t>
  </si>
  <si>
    <t>2015年度城乡居民基本养老保险中央财政补助资金结算表</t>
  </si>
  <si>
    <t>2015年中央财政已拨资金（万元）</t>
  </si>
  <si>
    <t>2015年中央财政应补助资金（万元）</t>
  </si>
  <si>
    <t>2014年结算结余（万元）</t>
  </si>
  <si>
    <t>标准（元/人月）</t>
  </si>
  <si>
    <t>专员办审核60周岁及以上参保人口数(万人)</t>
  </si>
  <si>
    <t>序号</t>
  </si>
  <si>
    <t>7栏</t>
  </si>
  <si>
    <t>8栏</t>
  </si>
  <si>
    <t>地方申请</t>
  </si>
  <si>
    <t>人次数（万人次）</t>
  </si>
  <si>
    <t>吉林</t>
  </si>
  <si>
    <t>黑龙江</t>
  </si>
  <si>
    <t>广东</t>
  </si>
  <si>
    <t>西藏</t>
  </si>
  <si>
    <t>湖南</t>
  </si>
  <si>
    <t>2015年结算结余（万元）</t>
  </si>
  <si>
    <t>以前年度结余/缺口（万元）</t>
  </si>
  <si>
    <t>考虑以前年度结余/缺口后2015年结算结余（万元）</t>
  </si>
  <si>
    <t>9栏=3栏*4栏+5栏*6栏+7栏*8栏</t>
  </si>
  <si>
    <r>
      <t>1</t>
    </r>
    <r>
      <rPr>
        <b/>
        <sz val="13"/>
        <rFont val="宋体"/>
        <family val="0"/>
      </rPr>
      <t>0</t>
    </r>
    <r>
      <rPr>
        <b/>
        <sz val="13"/>
        <rFont val="宋体"/>
        <family val="0"/>
      </rPr>
      <t>栏</t>
    </r>
  </si>
  <si>
    <r>
      <t>1</t>
    </r>
    <r>
      <rPr>
        <b/>
        <sz val="13"/>
        <rFont val="宋体"/>
        <family val="0"/>
      </rPr>
      <t>1</t>
    </r>
    <r>
      <rPr>
        <b/>
        <sz val="13"/>
        <rFont val="宋体"/>
        <family val="0"/>
      </rPr>
      <t>栏</t>
    </r>
  </si>
  <si>
    <r>
      <t>12</t>
    </r>
    <r>
      <rPr>
        <b/>
        <sz val="13"/>
        <rFont val="宋体"/>
        <family val="0"/>
      </rPr>
      <t>栏=</t>
    </r>
    <r>
      <rPr>
        <b/>
        <sz val="13"/>
        <rFont val="宋体"/>
        <family val="0"/>
      </rPr>
      <t>10</t>
    </r>
    <r>
      <rPr>
        <b/>
        <sz val="13"/>
        <rFont val="宋体"/>
        <family val="0"/>
      </rPr>
      <t>栏</t>
    </r>
    <r>
      <rPr>
        <b/>
        <sz val="13"/>
        <rFont val="宋体"/>
        <family val="0"/>
      </rPr>
      <t>+11</t>
    </r>
    <r>
      <rPr>
        <b/>
        <sz val="13"/>
        <rFont val="宋体"/>
        <family val="0"/>
      </rPr>
      <t>栏-</t>
    </r>
    <r>
      <rPr>
        <b/>
        <sz val="13"/>
        <rFont val="宋体"/>
        <family val="0"/>
      </rPr>
      <t>9</t>
    </r>
    <r>
      <rPr>
        <b/>
        <sz val="13"/>
        <rFont val="宋体"/>
        <family val="0"/>
      </rPr>
      <t>栏</t>
    </r>
  </si>
  <si>
    <r>
      <t>1</t>
    </r>
    <r>
      <rPr>
        <b/>
        <sz val="13"/>
        <rFont val="宋体"/>
        <family val="0"/>
      </rPr>
      <t>3</t>
    </r>
    <r>
      <rPr>
        <b/>
        <sz val="13"/>
        <rFont val="宋体"/>
        <family val="0"/>
      </rPr>
      <t>栏</t>
    </r>
  </si>
  <si>
    <r>
      <t>1</t>
    </r>
    <r>
      <rPr>
        <b/>
        <sz val="13"/>
        <rFont val="宋体"/>
        <family val="0"/>
      </rPr>
      <t>4</t>
    </r>
    <r>
      <rPr>
        <b/>
        <sz val="13"/>
        <rFont val="宋体"/>
        <family val="0"/>
      </rPr>
      <t>栏=</t>
    </r>
    <r>
      <rPr>
        <b/>
        <sz val="13"/>
        <rFont val="宋体"/>
        <family val="0"/>
      </rPr>
      <t>12</t>
    </r>
    <r>
      <rPr>
        <b/>
        <sz val="13"/>
        <rFont val="宋体"/>
        <family val="0"/>
      </rPr>
      <t>栏+</t>
    </r>
    <r>
      <rPr>
        <b/>
        <sz val="13"/>
        <rFont val="宋体"/>
        <family val="0"/>
      </rPr>
      <t>13</t>
    </r>
    <r>
      <rPr>
        <b/>
        <sz val="13"/>
        <rFont val="宋体"/>
        <family val="0"/>
      </rPr>
      <t>栏</t>
    </r>
  </si>
  <si>
    <r>
      <t>1</t>
    </r>
    <r>
      <rPr>
        <b/>
        <sz val="13"/>
        <rFont val="宋体"/>
        <family val="0"/>
      </rPr>
      <t>5</t>
    </r>
    <r>
      <rPr>
        <b/>
        <sz val="13"/>
        <rFont val="宋体"/>
        <family val="0"/>
      </rPr>
      <t>栏</t>
    </r>
  </si>
  <si>
    <r>
      <t>2015</t>
    </r>
    <r>
      <rPr>
        <b/>
        <sz val="16"/>
        <color indexed="8"/>
        <rFont val="宋体"/>
        <family val="0"/>
      </rPr>
      <t xml:space="preserve">年度城乡居保结算补助资金表
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宋体"/>
        <family val="0"/>
      </rPr>
      <t>不发地方）</t>
    </r>
  </si>
  <si>
    <r>
      <t>2</t>
    </r>
    <r>
      <rPr>
        <b/>
        <sz val="12"/>
        <rFont val="宋体"/>
        <family val="0"/>
      </rPr>
      <t>015年中央财政应补助资金</t>
    </r>
  </si>
  <si>
    <t>2015年中央财政已下达资金</t>
  </si>
  <si>
    <t>以前年度结算结余</t>
  </si>
  <si>
    <r>
      <t>201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年结算结余</t>
    </r>
  </si>
  <si>
    <r>
      <t>2016</t>
    </r>
    <r>
      <rPr>
        <b/>
        <sz val="12"/>
        <rFont val="宋体"/>
        <family val="0"/>
      </rPr>
      <t>年结算结余</t>
    </r>
  </si>
  <si>
    <t>应结算补助资金数</t>
  </si>
  <si>
    <t>4栏=1栏-2栏-3栏</t>
  </si>
  <si>
    <r>
      <t>2016</t>
    </r>
    <r>
      <rPr>
        <b/>
        <sz val="12"/>
        <rFont val="宋体"/>
        <family val="0"/>
      </rPr>
      <t>年度结算结余</t>
    </r>
  </si>
  <si>
    <t>5栏=2栏+3栏-1栏</t>
  </si>
  <si>
    <t>内蒙古</t>
  </si>
  <si>
    <t>大连</t>
  </si>
  <si>
    <t>江苏</t>
  </si>
  <si>
    <t>厦门</t>
  </si>
  <si>
    <t>江西</t>
  </si>
  <si>
    <t>青岛</t>
  </si>
  <si>
    <t>河南</t>
  </si>
  <si>
    <t>湖北</t>
  </si>
  <si>
    <t>湖南</t>
  </si>
  <si>
    <t>深圳</t>
  </si>
  <si>
    <t>广西</t>
  </si>
  <si>
    <t>海南</t>
  </si>
  <si>
    <t>四川</t>
  </si>
  <si>
    <t>贵州</t>
  </si>
  <si>
    <t>云南</t>
  </si>
  <si>
    <t>陕西</t>
  </si>
  <si>
    <t>甘肃</t>
  </si>
  <si>
    <t>宁夏</t>
  </si>
  <si>
    <t>新疆</t>
  </si>
  <si>
    <t>2016年中央财政已下达资金</t>
  </si>
  <si>
    <t>2015年度结算结余</t>
  </si>
  <si>
    <t>此次拟下达补助资金数</t>
  </si>
  <si>
    <t>天津</t>
  </si>
  <si>
    <t>山西</t>
  </si>
  <si>
    <t>辽宁地区</t>
  </si>
  <si>
    <t>浙江地区</t>
  </si>
  <si>
    <t>福建地区</t>
  </si>
  <si>
    <t>山东地区</t>
  </si>
  <si>
    <t>广东地区</t>
  </si>
  <si>
    <t>西藏</t>
  </si>
  <si>
    <t>宁波</t>
  </si>
  <si>
    <t>青海</t>
  </si>
  <si>
    <t>2017年结算结余</t>
  </si>
  <si>
    <t>2017年城乡居民基本养老保险结算中央财政补助
资金表</t>
  </si>
  <si>
    <t>北京市</t>
  </si>
  <si>
    <t>天津市</t>
  </si>
  <si>
    <t>河北省</t>
  </si>
  <si>
    <t>山西省</t>
  </si>
  <si>
    <t>内蒙古自治区</t>
  </si>
  <si>
    <t>大连市</t>
  </si>
  <si>
    <t>吉林省</t>
  </si>
  <si>
    <t>黑龙江省</t>
  </si>
  <si>
    <t>上海市</t>
  </si>
  <si>
    <t>江苏省</t>
  </si>
  <si>
    <t>宁波市</t>
  </si>
  <si>
    <t>安徽省</t>
  </si>
  <si>
    <t>厦门市</t>
  </si>
  <si>
    <t>江西省</t>
  </si>
  <si>
    <t>青岛市</t>
  </si>
  <si>
    <t>河南省</t>
  </si>
  <si>
    <t>湖北省</t>
  </si>
  <si>
    <t>湖南省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</si>
  <si>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</si>
  <si>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</si>
  <si>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</si>
  <si>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</si>
  <si>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</si>
  <si>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</si>
  <si>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</si>
  <si>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</si>
  <si>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</si>
  <si>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</si>
  <si>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</si>
  <si>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</si>
  <si>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新疆维吾尔族自治区</t>
  </si>
  <si>
    <t>2017年度城乡居民基本养老保险结算中央财政补助
资金表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</si>
</sst>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是&quot;;&quot;是&quot;;&quot;否&quot;"/>
    <numFmt numFmtId="181" formatCode="&quot;真&quot;;&quot;真&quot;;&quot;假&quot;"/>
    <numFmt numFmtId="182" formatCode="&quot;开&quot;;&quot;开&quot;;&quot;关&quot;"/>
    <numFmt numFmtId="183" formatCode="0.000_ "/>
    <numFmt numFmtId="184" formatCode="0.00_ "/>
    <numFmt numFmtId="185" formatCode="0.0_ "/>
    <numFmt numFmtId="186" formatCode="0_ "/>
    <numFmt numFmtId="187" formatCode="#,##0_ "/>
    <numFmt numFmtId="188" formatCode="0.0000_ "/>
    <numFmt numFmtId="189" formatCode="#,##0_);[Red]\(#,##0\)"/>
    <numFmt numFmtId="190" formatCode="0.00_);[Red]\(0.00\)"/>
    <numFmt numFmtId="191" formatCode="0.0"/>
    <numFmt numFmtId="192" formatCode="0_);[Red]\(0\)"/>
    <numFmt numFmtId="193" formatCode="0.0_);[Red]\(0.0\)"/>
    <numFmt numFmtId="194" formatCode="0.000_);[Red]\(0.000\)"/>
    <numFmt numFmtId="195" formatCode="0.0000_);[Red]\(0.0000\)"/>
    <numFmt numFmtId="196" formatCode="0.00000_ "/>
  </numFmts>
  <fonts count="6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Times New Roman"/>
      <family val="1"/>
    </font>
    <font>
      <sz val="16"/>
      <name val="宋体"/>
      <family val="0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b/>
      <sz val="16"/>
      <color indexed="8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2"/>
      <name val="Cambria"/>
      <family val="0"/>
    </font>
    <font>
      <b/>
      <sz val="16"/>
      <color indexed="8"/>
      <name val="Cambria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1" borderId="8" applyNumberFormat="0" applyAlignment="0" applyProtection="0"/>
    <xf numFmtId="0" fontId="56" fillId="29" borderId="5" applyNumberFormat="0" applyAlignment="0" applyProtection="0"/>
    <xf numFmtId="0" fontId="3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26">
    <xf numFmtId="0" fontId="0" fillId="0" borderId="0" xfId="0" applyAlignment="1">
      <alignment/>
    </xf>
    <xf numFmtId="0" fontId="4" fillId="0" borderId="0" xfId="40" applyFont="1">
      <alignment vertical="center"/>
      <protection/>
    </xf>
    <xf numFmtId="0" fontId="5" fillId="0" borderId="0" xfId="40" applyFont="1">
      <alignment vertical="center"/>
      <protection/>
    </xf>
    <xf numFmtId="0" fontId="0" fillId="0" borderId="0" xfId="40" applyFont="1">
      <alignment vertical="center"/>
      <protection/>
    </xf>
    <xf numFmtId="0" fontId="0" fillId="0" borderId="0" xfId="40" applyFont="1" applyBorder="1" applyAlignment="1">
      <alignment horizontal="left" vertical="center"/>
      <protection/>
    </xf>
    <xf numFmtId="0" fontId="4" fillId="0" borderId="0" xfId="40" applyFont="1" applyFill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7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center"/>
    </xf>
    <xf numFmtId="186" fontId="4" fillId="0" borderId="0" xfId="40" applyNumberFormat="1" applyFont="1">
      <alignment vertical="center"/>
      <protection/>
    </xf>
    <xf numFmtId="0" fontId="0" fillId="0" borderId="0" xfId="0" applyFont="1" applyFill="1" applyBorder="1" applyAlignment="1">
      <alignment horizontal="left" vertical="center"/>
    </xf>
    <xf numFmtId="0" fontId="5" fillId="0" borderId="0" xfId="40" applyFont="1" applyFill="1">
      <alignment vertical="center"/>
      <protection/>
    </xf>
    <xf numFmtId="186" fontId="13" fillId="0" borderId="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6" fontId="14" fillId="0" borderId="10" xfId="0" applyNumberFormat="1" applyFont="1" applyBorder="1" applyAlignment="1">
      <alignment horizontal="center" vertical="center"/>
    </xf>
    <xf numFmtId="184" fontId="14" fillId="0" borderId="10" xfId="0" applyNumberFormat="1" applyFont="1" applyBorder="1" applyAlignment="1">
      <alignment horizontal="center" vertical="center"/>
    </xf>
    <xf numFmtId="0" fontId="14" fillId="31" borderId="10" xfId="0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40" applyFont="1">
      <alignment vertical="center"/>
      <protection/>
    </xf>
    <xf numFmtId="186" fontId="15" fillId="31" borderId="11" xfId="0" applyNumberFormat="1" applyFont="1" applyFill="1" applyBorder="1" applyAlignment="1">
      <alignment horizontal="center" vertical="center"/>
    </xf>
    <xf numFmtId="0" fontId="17" fillId="0" borderId="0" xfId="40" applyFont="1">
      <alignment vertical="center"/>
      <protection/>
    </xf>
    <xf numFmtId="0" fontId="15" fillId="0" borderId="12" xfId="40" applyFont="1" applyBorder="1" applyAlignment="1">
      <alignment horizontal="center" vertical="center" wrapText="1"/>
      <protection/>
    </xf>
    <xf numFmtId="0" fontId="15" fillId="31" borderId="12" xfId="0" applyFont="1" applyFill="1" applyBorder="1" applyAlignment="1">
      <alignment horizontal="center" vertical="center"/>
    </xf>
    <xf numFmtId="0" fontId="57" fillId="0" borderId="0" xfId="40" applyFont="1">
      <alignment vertical="center"/>
      <protection/>
    </xf>
    <xf numFmtId="0" fontId="15" fillId="31" borderId="12" xfId="0" applyFont="1" applyFill="1" applyBorder="1" applyAlignment="1">
      <alignment horizontal="center" vertical="center"/>
    </xf>
    <xf numFmtId="0" fontId="16" fillId="0" borderId="10" xfId="40" applyFont="1" applyBorder="1">
      <alignment vertical="center"/>
      <protection/>
    </xf>
    <xf numFmtId="0" fontId="17" fillId="0" borderId="10" xfId="40" applyFont="1" applyBorder="1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15" fillId="31" borderId="12" xfId="0" applyFont="1" applyFill="1" applyBorder="1" applyAlignment="1">
      <alignment horizontal="center" vertical="center"/>
    </xf>
    <xf numFmtId="184" fontId="14" fillId="31" borderId="10" xfId="0" applyNumberFormat="1" applyFont="1" applyFill="1" applyBorder="1" applyAlignment="1">
      <alignment horizontal="center" vertical="center"/>
    </xf>
    <xf numFmtId="186" fontId="14" fillId="31" borderId="10" xfId="0" applyNumberFormat="1" applyFont="1" applyFill="1" applyBorder="1" applyAlignment="1">
      <alignment horizontal="center" vertical="center"/>
    </xf>
    <xf numFmtId="0" fontId="4" fillId="31" borderId="0" xfId="40" applyFont="1" applyFill="1">
      <alignment vertical="center"/>
      <protection/>
    </xf>
    <xf numFmtId="0" fontId="5" fillId="31" borderId="0" xfId="40" applyFont="1" applyFill="1">
      <alignment vertical="center"/>
      <protection/>
    </xf>
    <xf numFmtId="0" fontId="5" fillId="0" borderId="10" xfId="40" applyFont="1" applyFill="1" applyBorder="1">
      <alignment vertical="center"/>
      <protection/>
    </xf>
    <xf numFmtId="0" fontId="5" fillId="31" borderId="10" xfId="40" applyFont="1" applyFill="1" applyBorder="1">
      <alignment vertical="center"/>
      <protection/>
    </xf>
    <xf numFmtId="0" fontId="5" fillId="0" borderId="10" xfId="40" applyFont="1" applyBorder="1">
      <alignment vertical="center"/>
      <protection/>
    </xf>
    <xf numFmtId="0" fontId="4" fillId="0" borderId="10" xfId="40" applyFont="1" applyBorder="1">
      <alignment vertical="center"/>
      <protection/>
    </xf>
    <xf numFmtId="0" fontId="4" fillId="0" borderId="10" xfId="40" applyFont="1" applyFill="1" applyBorder="1">
      <alignment vertical="center"/>
      <protection/>
    </xf>
    <xf numFmtId="0" fontId="4" fillId="31" borderId="10" xfId="40" applyFont="1" applyFill="1" applyBorder="1">
      <alignment vertical="center"/>
      <protection/>
    </xf>
    <xf numFmtId="0" fontId="14" fillId="31" borderId="10" xfId="0" applyFont="1" applyFill="1" applyBorder="1" applyAlignment="1">
      <alignment horizontal="center" vertical="center"/>
    </xf>
    <xf numFmtId="186" fontId="14" fillId="31" borderId="10" xfId="0" applyNumberFormat="1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horizontal="center" vertical="center"/>
    </xf>
    <xf numFmtId="185" fontId="14" fillId="31" borderId="10" xfId="0" applyNumberFormat="1" applyFont="1" applyFill="1" applyBorder="1" applyAlignment="1">
      <alignment horizontal="center" vertical="center"/>
    </xf>
    <xf numFmtId="185" fontId="14" fillId="0" borderId="10" xfId="0" applyNumberFormat="1" applyFont="1" applyBorder="1" applyAlignment="1">
      <alignment horizontal="center" vertical="center"/>
    </xf>
    <xf numFmtId="0" fontId="14" fillId="31" borderId="10" xfId="0" applyFont="1" applyFill="1" applyBorder="1" applyAlignment="1">
      <alignment horizontal="center" vertical="center"/>
    </xf>
    <xf numFmtId="184" fontId="14" fillId="31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31" borderId="10" xfId="40" applyFont="1" applyFill="1" applyBorder="1" applyAlignment="1">
      <alignment horizontal="center" vertical="center"/>
      <protection/>
    </xf>
    <xf numFmtId="186" fontId="15" fillId="32" borderId="11" xfId="0" applyNumberFormat="1" applyFont="1" applyFill="1" applyBorder="1" applyAlignment="1">
      <alignment horizontal="center" vertical="center"/>
    </xf>
    <xf numFmtId="0" fontId="15" fillId="31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5" fillId="31" borderId="12" xfId="0" applyFont="1" applyFill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right" vertical="center"/>
    </xf>
    <xf numFmtId="189" fontId="9" fillId="0" borderId="10" xfId="0" applyNumberFormat="1" applyFont="1" applyBorder="1" applyAlignment="1">
      <alignment horizontal="right" vertical="center"/>
    </xf>
    <xf numFmtId="186" fontId="5" fillId="0" borderId="0" xfId="40" applyNumberFormat="1" applyFont="1">
      <alignment vertical="center"/>
      <protection/>
    </xf>
    <xf numFmtId="187" fontId="58" fillId="0" borderId="10" xfId="0" applyNumberFormat="1" applyFont="1" applyBorder="1" applyAlignment="1">
      <alignment horizontal="right" vertical="center"/>
    </xf>
    <xf numFmtId="189" fontId="58" fillId="0" borderId="10" xfId="0" applyNumberFormat="1" applyFont="1" applyBorder="1" applyAlignment="1">
      <alignment horizontal="right" vertical="center"/>
    </xf>
    <xf numFmtId="187" fontId="58" fillId="0" borderId="10" xfId="0" applyNumberFormat="1" applyFont="1" applyFill="1" applyBorder="1" applyAlignment="1">
      <alignment horizontal="right" vertical="center"/>
    </xf>
    <xf numFmtId="189" fontId="9" fillId="0" borderId="10" xfId="0" applyNumberFormat="1" applyFont="1" applyFill="1" applyBorder="1" applyAlignment="1">
      <alignment horizontal="right" vertical="center"/>
    </xf>
    <xf numFmtId="187" fontId="9" fillId="0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189" fontId="0" fillId="0" borderId="10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87" fontId="16" fillId="0" borderId="10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189" fontId="4" fillId="0" borderId="10" xfId="0" applyNumberFormat="1" applyFont="1" applyFill="1" applyBorder="1" applyAlignment="1">
      <alignment horizontal="right" vertical="center"/>
    </xf>
    <xf numFmtId="189" fontId="4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4" fillId="31" borderId="10" xfId="0" applyFont="1" applyFill="1" applyBorder="1" applyAlignment="1">
      <alignment horizontal="center" vertical="center"/>
    </xf>
    <xf numFmtId="192" fontId="14" fillId="31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7" fontId="4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87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186" fontId="58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186" fontId="59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32" borderId="11" xfId="40" applyFont="1" applyFill="1" applyBorder="1" applyAlignment="1">
      <alignment horizontal="center" vertical="center" wrapText="1"/>
      <protection/>
    </xf>
    <xf numFmtId="0" fontId="15" fillId="32" borderId="12" xfId="0" applyFont="1" applyFill="1" applyBorder="1" applyAlignment="1">
      <alignment horizontal="center" vertical="center"/>
    </xf>
    <xf numFmtId="0" fontId="15" fillId="32" borderId="11" xfId="40" applyFont="1" applyFill="1" applyBorder="1" applyAlignment="1">
      <alignment horizontal="center" vertical="center" wrapText="1"/>
      <protection/>
    </xf>
    <xf numFmtId="0" fontId="15" fillId="33" borderId="11" xfId="40" applyFont="1" applyFill="1" applyBorder="1" applyAlignment="1">
      <alignment horizontal="center" vertical="center" wrapText="1"/>
      <protection/>
    </xf>
    <xf numFmtId="0" fontId="15" fillId="33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 wrapText="1"/>
    </xf>
    <xf numFmtId="0" fontId="15" fillId="31" borderId="11" xfId="40" applyFont="1" applyFill="1" applyBorder="1" applyAlignment="1">
      <alignment horizontal="center" vertical="center" wrapText="1"/>
      <protection/>
    </xf>
    <xf numFmtId="0" fontId="15" fillId="31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8" fillId="0" borderId="0" xfId="4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5" fillId="31" borderId="12" xfId="40" applyFont="1" applyFill="1" applyBorder="1" applyAlignment="1">
      <alignment horizontal="center" vertical="center" wrapText="1"/>
      <protection/>
    </xf>
    <xf numFmtId="0" fontId="15" fillId="32" borderId="14" xfId="40" applyFont="1" applyFill="1" applyBorder="1" applyAlignment="1">
      <alignment horizontal="center" vertical="center" wrapText="1"/>
      <protection/>
    </xf>
    <xf numFmtId="0" fontId="15" fillId="32" borderId="15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合作医疗基金申请表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C45" sqref="C45"/>
    </sheetView>
  </sheetViews>
  <sheetFormatPr defaultColWidth="9.00390625" defaultRowHeight="14.25"/>
  <cols>
    <col min="1" max="1" width="7.625" style="87" customWidth="1"/>
    <col min="2" max="2" width="36.75390625" style="87" customWidth="1"/>
    <col min="3" max="3" width="37.25390625" style="87" customWidth="1"/>
    <col min="4" max="16384" width="9.00390625" style="87" customWidth="1"/>
  </cols>
  <sheetData>
    <row r="1" spans="2:3" ht="20.25">
      <c r="B1" s="85" t="s">
        <v>51</v>
      </c>
      <c r="C1" s="86"/>
    </row>
    <row r="2" spans="2:3" ht="42.75" customHeight="1">
      <c r="B2" s="95" t="s">
        <v>173</v>
      </c>
      <c r="C2" s="95"/>
    </row>
    <row r="3" spans="2:3" ht="12.75" customHeight="1">
      <c r="B3" s="88"/>
      <c r="C3" s="89" t="s">
        <v>21</v>
      </c>
    </row>
    <row r="4" spans="2:3" ht="27" customHeight="1">
      <c r="B4" s="94" t="s">
        <v>31</v>
      </c>
      <c r="C4" s="94" t="s">
        <v>129</v>
      </c>
    </row>
    <row r="5" spans="2:3" ht="19.5" customHeight="1">
      <c r="B5" s="90" t="s">
        <v>22</v>
      </c>
      <c r="C5" s="91">
        <f>SUM(C6:C41)</f>
        <v>42336</v>
      </c>
    </row>
    <row r="6" spans="2:3" ht="19.5" customHeight="1">
      <c r="B6" s="92" t="s">
        <v>142</v>
      </c>
      <c r="C6" s="93">
        <v>1213</v>
      </c>
    </row>
    <row r="7" spans="2:3" ht="19.5" customHeight="1">
      <c r="B7" s="92" t="s">
        <v>143</v>
      </c>
      <c r="C7" s="93">
        <v>1236</v>
      </c>
    </row>
    <row r="8" spans="2:3" ht="19.5" customHeight="1">
      <c r="B8" s="92" t="s">
        <v>144</v>
      </c>
      <c r="C8" s="93">
        <v>23406</v>
      </c>
    </row>
    <row r="9" spans="2:3" ht="19.5" customHeight="1">
      <c r="B9" s="92" t="s">
        <v>145</v>
      </c>
      <c r="C9" s="93">
        <v>5359</v>
      </c>
    </row>
    <row r="10" spans="2:3" ht="19.5" customHeight="1">
      <c r="B10" s="84" t="s">
        <v>146</v>
      </c>
      <c r="C10" s="93">
        <v>0</v>
      </c>
    </row>
    <row r="11" spans="2:3" ht="19.5" customHeight="1">
      <c r="B11" s="84" t="s">
        <v>132</v>
      </c>
      <c r="C11" s="93">
        <v>0</v>
      </c>
    </row>
    <row r="12" spans="2:3" ht="19.5" customHeight="1">
      <c r="B12" s="84" t="s">
        <v>147</v>
      </c>
      <c r="C12" s="93">
        <v>0</v>
      </c>
    </row>
    <row r="13" spans="2:3" ht="19.5" customHeight="1">
      <c r="B13" s="84" t="s">
        <v>148</v>
      </c>
      <c r="C13" s="93">
        <v>2788</v>
      </c>
    </row>
    <row r="14" spans="2:3" ht="19.5" customHeight="1">
      <c r="B14" s="84" t="s">
        <v>149</v>
      </c>
      <c r="C14" s="93">
        <v>7317</v>
      </c>
    </row>
    <row r="15" spans="2:3" ht="19.5" customHeight="1">
      <c r="B15" s="84" t="s">
        <v>150</v>
      </c>
      <c r="C15" s="93">
        <v>1017</v>
      </c>
    </row>
    <row r="16" spans="2:3" ht="19.5" customHeight="1">
      <c r="B16" s="84" t="s">
        <v>151</v>
      </c>
      <c r="C16" s="93">
        <v>0</v>
      </c>
    </row>
    <row r="17" spans="2:3" ht="19.5" customHeight="1">
      <c r="B17" s="84" t="s">
        <v>133</v>
      </c>
      <c r="C17" s="93">
        <v>0</v>
      </c>
    </row>
    <row r="18" spans="2:3" ht="19.5" customHeight="1">
      <c r="B18" s="84" t="s">
        <v>152</v>
      </c>
      <c r="C18" s="93">
        <v>0</v>
      </c>
    </row>
    <row r="19" spans="2:3" ht="19.5" customHeight="1">
      <c r="B19" s="84" t="s">
        <v>153</v>
      </c>
      <c r="C19" s="93">
        <v>0</v>
      </c>
    </row>
    <row r="20" spans="2:3" ht="19.5" customHeight="1">
      <c r="B20" s="84" t="s">
        <v>134</v>
      </c>
      <c r="C20" s="93">
        <v>0</v>
      </c>
    </row>
    <row r="21" spans="2:3" ht="19.5" customHeight="1">
      <c r="B21" s="84" t="s">
        <v>154</v>
      </c>
      <c r="C21" s="93">
        <v>0</v>
      </c>
    </row>
    <row r="22" spans="2:3" ht="19.5" customHeight="1">
      <c r="B22" s="84" t="s">
        <v>155</v>
      </c>
      <c r="C22" s="93">
        <v>0</v>
      </c>
    </row>
    <row r="23" spans="2:3" ht="19.5" customHeight="1">
      <c r="B23" s="84" t="s">
        <v>135</v>
      </c>
      <c r="C23" s="93">
        <v>0</v>
      </c>
    </row>
    <row r="24" spans="2:3" ht="19.5" customHeight="1">
      <c r="B24" s="84" t="s">
        <v>156</v>
      </c>
      <c r="C24" s="93">
        <v>0</v>
      </c>
    </row>
    <row r="25" spans="2:3" ht="19.5" customHeight="1">
      <c r="B25" s="84" t="s">
        <v>157</v>
      </c>
      <c r="C25" s="93">
        <v>0</v>
      </c>
    </row>
    <row r="26" spans="2:3" ht="19.5" customHeight="1">
      <c r="B26" s="84" t="s">
        <v>158</v>
      </c>
      <c r="C26" s="93">
        <v>0</v>
      </c>
    </row>
    <row r="27" spans="2:3" ht="19.5" customHeight="1">
      <c r="B27" s="84" t="s">
        <v>159</v>
      </c>
      <c r="C27" s="93">
        <v>0</v>
      </c>
    </row>
    <row r="28" spans="2:3" ht="19.5" customHeight="1">
      <c r="B28" s="84" t="s">
        <v>136</v>
      </c>
      <c r="C28" s="93">
        <v>0</v>
      </c>
    </row>
    <row r="29" spans="2:3" ht="19.5" customHeight="1">
      <c r="B29" s="84" t="s">
        <v>160</v>
      </c>
      <c r="C29" s="93">
        <v>0</v>
      </c>
    </row>
    <row r="30" spans="2:3" ht="19.5" customHeight="1">
      <c r="B30" s="84" t="s">
        <v>161</v>
      </c>
      <c r="C30" s="93">
        <v>0</v>
      </c>
    </row>
    <row r="31" spans="2:3" ht="19.5" customHeight="1">
      <c r="B31" s="84" t="s">
        <v>162</v>
      </c>
      <c r="C31" s="93">
        <v>0</v>
      </c>
    </row>
    <row r="32" spans="2:3" ht="19.5" customHeight="1">
      <c r="B32" s="84" t="s">
        <v>163</v>
      </c>
      <c r="C32" s="93">
        <v>0</v>
      </c>
    </row>
    <row r="33" spans="2:3" ht="19.5" customHeight="1">
      <c r="B33" s="84" t="s">
        <v>164</v>
      </c>
      <c r="C33" s="93">
        <v>0</v>
      </c>
    </row>
    <row r="34" spans="2:3" ht="19.5" customHeight="1">
      <c r="B34" s="84" t="s">
        <v>165</v>
      </c>
      <c r="C34" s="93">
        <v>0</v>
      </c>
    </row>
    <row r="35" spans="2:3" ht="19.5" customHeight="1">
      <c r="B35" s="84" t="s">
        <v>166</v>
      </c>
      <c r="C35" s="93">
        <v>0</v>
      </c>
    </row>
    <row r="36" spans="2:3" ht="19.5" customHeight="1">
      <c r="B36" s="84" t="s">
        <v>167</v>
      </c>
      <c r="C36" s="93">
        <v>0</v>
      </c>
    </row>
    <row r="37" spans="2:3" ht="19.5" customHeight="1">
      <c r="B37" s="84" t="s">
        <v>168</v>
      </c>
      <c r="C37" s="93">
        <v>0</v>
      </c>
    </row>
    <row r="38" spans="2:3" ht="19.5" customHeight="1">
      <c r="B38" s="84" t="s">
        <v>169</v>
      </c>
      <c r="C38" s="93">
        <v>0</v>
      </c>
    </row>
    <row r="39" spans="2:3" ht="19.5" customHeight="1">
      <c r="B39" s="84" t="s">
        <v>170</v>
      </c>
      <c r="C39" s="93">
        <v>0</v>
      </c>
    </row>
    <row r="40" spans="2:3" ht="19.5" customHeight="1">
      <c r="B40" s="84" t="s">
        <v>171</v>
      </c>
      <c r="C40" s="93">
        <v>0</v>
      </c>
    </row>
    <row r="41" spans="2:3" ht="19.5" customHeight="1">
      <c r="B41" s="84" t="s">
        <v>172</v>
      </c>
      <c r="C41" s="93">
        <v>0</v>
      </c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3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9.25390625" style="0" customWidth="1"/>
    <col min="2" max="2" width="27.625" style="0" customWidth="1"/>
    <col min="3" max="4" width="19.125" style="0" hidden="1" customWidth="1"/>
    <col min="5" max="5" width="22.00390625" style="0" hidden="1" customWidth="1"/>
    <col min="6" max="6" width="23.625" style="0" customWidth="1"/>
    <col min="7" max="7" width="22.125" style="0" hidden="1" customWidth="1"/>
    <col min="8" max="8" width="22.375" style="0" hidden="1" customWidth="1"/>
  </cols>
  <sheetData>
    <row r="1" spans="1:8" ht="20.25">
      <c r="A1" s="68" t="s">
        <v>51</v>
      </c>
      <c r="B1" s="7"/>
      <c r="C1" s="7"/>
      <c r="D1" s="7"/>
      <c r="E1" s="7"/>
      <c r="F1" s="7"/>
      <c r="G1" s="7"/>
      <c r="H1" s="6"/>
    </row>
    <row r="2" spans="1:8" ht="45.75" customHeight="1">
      <c r="A2" s="98" t="s">
        <v>141</v>
      </c>
      <c r="B2" s="98"/>
      <c r="C2" s="98"/>
      <c r="D2" s="98"/>
      <c r="E2" s="98"/>
      <c r="F2" s="98"/>
      <c r="G2" s="98"/>
      <c r="H2" s="98"/>
    </row>
    <row r="3" spans="1:7" ht="15">
      <c r="A3" s="6"/>
      <c r="B3" s="6"/>
      <c r="C3" s="6"/>
      <c r="D3" s="6"/>
      <c r="E3" s="6"/>
      <c r="F3" s="8" t="s">
        <v>21</v>
      </c>
      <c r="G3" s="6"/>
    </row>
    <row r="4" spans="1:8" ht="24.75" customHeight="1">
      <c r="A4" s="99" t="s">
        <v>31</v>
      </c>
      <c r="B4" s="99" t="s">
        <v>140</v>
      </c>
      <c r="C4" s="99" t="s">
        <v>127</v>
      </c>
      <c r="D4" s="99" t="s">
        <v>128</v>
      </c>
      <c r="E4" s="104" t="s">
        <v>104</v>
      </c>
      <c r="F4" s="104" t="s">
        <v>129</v>
      </c>
      <c r="G4" s="102" t="s">
        <v>103</v>
      </c>
      <c r="H4" s="96" t="s">
        <v>106</v>
      </c>
    </row>
    <row r="5" spans="1:8" ht="24.75" customHeight="1">
      <c r="A5" s="100"/>
      <c r="B5" s="101"/>
      <c r="C5" s="101"/>
      <c r="D5" s="101"/>
      <c r="E5" s="104"/>
      <c r="F5" s="104"/>
      <c r="G5" s="103"/>
      <c r="H5" s="97"/>
    </row>
    <row r="6" spans="1:8" ht="24.75" customHeight="1" hidden="1">
      <c r="A6" s="69" t="s">
        <v>56</v>
      </c>
      <c r="B6" s="69" t="s">
        <v>63</v>
      </c>
      <c r="C6" s="69" t="s">
        <v>64</v>
      </c>
      <c r="D6" s="69" t="s">
        <v>65</v>
      </c>
      <c r="E6" s="70" t="s">
        <v>105</v>
      </c>
      <c r="F6" s="69" t="s">
        <v>105</v>
      </c>
      <c r="G6" s="65" t="s">
        <v>67</v>
      </c>
      <c r="H6" s="67" t="s">
        <v>107</v>
      </c>
    </row>
    <row r="7" spans="1:8" ht="19.5" customHeight="1">
      <c r="A7" s="71" t="s">
        <v>22</v>
      </c>
      <c r="B7" s="72">
        <f>SUM(B8:B43)</f>
        <v>392918</v>
      </c>
      <c r="C7" s="72" t="e">
        <f>SUM(C8:C35)</f>
        <v>#REF!</v>
      </c>
      <c r="D7" s="72" t="e">
        <f>SUM(D8:D35)</f>
        <v>#REF!</v>
      </c>
      <c r="E7" s="72" t="e">
        <f>SUM(E8:E35)</f>
        <v>#REF!</v>
      </c>
      <c r="F7" s="72">
        <f>SUM(F8:F43)</f>
        <v>42336</v>
      </c>
      <c r="G7" s="66" t="e">
        <f>SUM(G8:G10)</f>
        <v>#REF!</v>
      </c>
      <c r="H7" s="66" t="e">
        <f>SUM(H8:H10)</f>
        <v>#REF!</v>
      </c>
    </row>
    <row r="8" spans="1:8" ht="19.5" customHeight="1">
      <c r="A8" s="79" t="s">
        <v>42</v>
      </c>
      <c r="B8" s="73">
        <v>-1213</v>
      </c>
      <c r="C8" s="74" t="e">
        <f>#REF!</f>
        <v>#REF!</v>
      </c>
      <c r="D8" s="75" t="e">
        <f>#REF!</f>
        <v>#REF!</v>
      </c>
      <c r="E8" s="73" t="e">
        <f>B8-C8-D8</f>
        <v>#REF!</v>
      </c>
      <c r="F8" s="73">
        <v>1213</v>
      </c>
      <c r="G8" s="57" t="e">
        <f>IF(#REF!&gt;0,#REF!,0)</f>
        <v>#REF!</v>
      </c>
      <c r="H8" s="66" t="e">
        <f>IF(C8+D8-B8&gt;0,C8+D8-B8,0)</f>
        <v>#REF!</v>
      </c>
    </row>
    <row r="9" spans="1:8" ht="19.5" customHeight="1">
      <c r="A9" s="79" t="s">
        <v>130</v>
      </c>
      <c r="B9" s="73">
        <v>-1236</v>
      </c>
      <c r="C9" s="74" t="e">
        <f>#REF!</f>
        <v>#REF!</v>
      </c>
      <c r="D9" s="75" t="e">
        <f>#REF!</f>
        <v>#REF!</v>
      </c>
      <c r="E9" s="73" t="e">
        <f>B9-C9-D9</f>
        <v>#REF!</v>
      </c>
      <c r="F9" s="73">
        <v>1236</v>
      </c>
      <c r="G9" s="57" t="e">
        <f>IF(#REF!&gt;0,#REF!,0)</f>
        <v>#REF!</v>
      </c>
      <c r="H9" s="66" t="e">
        <f>IF(C9+D9-B9&gt;0,C9+D9-B9,0)</f>
        <v>#REF!</v>
      </c>
    </row>
    <row r="10" spans="1:8" ht="19.5" customHeight="1">
      <c r="A10" s="79" t="s">
        <v>47</v>
      </c>
      <c r="B10" s="73">
        <v>-23406</v>
      </c>
      <c r="C10" s="74" t="e">
        <f>#REF!</f>
        <v>#REF!</v>
      </c>
      <c r="D10" s="75" t="e">
        <f>#REF!</f>
        <v>#REF!</v>
      </c>
      <c r="E10" s="73" t="e">
        <f>B10-C10-D10</f>
        <v>#REF!</v>
      </c>
      <c r="F10" s="73">
        <v>23406</v>
      </c>
      <c r="G10" s="57" t="e">
        <f>IF(#REF!&gt;0,#REF!,0)</f>
        <v>#REF!</v>
      </c>
      <c r="H10" s="66" t="e">
        <f>IF(C10+D10-B10&gt;0,C10+D10-B10,0)</f>
        <v>#REF!</v>
      </c>
    </row>
    <row r="11" spans="1:6" ht="19.5" customHeight="1">
      <c r="A11" s="79" t="s">
        <v>131</v>
      </c>
      <c r="B11" s="73">
        <v>-5359</v>
      </c>
      <c r="C11" s="76"/>
      <c r="D11" s="76"/>
      <c r="E11" s="76"/>
      <c r="F11" s="73">
        <v>5359</v>
      </c>
    </row>
    <row r="12" spans="1:6" ht="19.5" customHeight="1">
      <c r="A12" s="80" t="s">
        <v>108</v>
      </c>
      <c r="B12" s="73">
        <v>2706</v>
      </c>
      <c r="C12" s="76"/>
      <c r="D12" s="76"/>
      <c r="E12" s="76"/>
      <c r="F12" s="73">
        <v>0</v>
      </c>
    </row>
    <row r="13" spans="1:6" ht="19.5" customHeight="1">
      <c r="A13" s="78" t="s">
        <v>132</v>
      </c>
      <c r="B13" s="73">
        <v>3659</v>
      </c>
      <c r="C13" s="77"/>
      <c r="D13" s="77"/>
      <c r="E13" s="77"/>
      <c r="F13" s="73">
        <v>0</v>
      </c>
    </row>
    <row r="14" spans="1:6" ht="19.5" customHeight="1">
      <c r="A14" s="78" t="s">
        <v>109</v>
      </c>
      <c r="B14" s="73">
        <v>4604</v>
      </c>
      <c r="C14" s="77"/>
      <c r="D14" s="77"/>
      <c r="E14" s="77"/>
      <c r="F14" s="73">
        <v>0</v>
      </c>
    </row>
    <row r="15" spans="1:6" ht="19.5" customHeight="1">
      <c r="A15" s="78" t="s">
        <v>44</v>
      </c>
      <c r="B15" s="73">
        <v>-2788</v>
      </c>
      <c r="C15" s="77"/>
      <c r="D15" s="77"/>
      <c r="E15" s="77"/>
      <c r="F15" s="73">
        <v>2788</v>
      </c>
    </row>
    <row r="16" spans="1:6" ht="19.5" customHeight="1">
      <c r="A16" s="78" t="s">
        <v>4</v>
      </c>
      <c r="B16" s="73">
        <v>-7317</v>
      </c>
      <c r="C16" s="77"/>
      <c r="D16" s="77"/>
      <c r="E16" s="77"/>
      <c r="F16" s="73">
        <v>7317</v>
      </c>
    </row>
    <row r="17" spans="1:6" ht="19.5" customHeight="1">
      <c r="A17" s="78" t="s">
        <v>45</v>
      </c>
      <c r="B17" s="73">
        <v>-1017</v>
      </c>
      <c r="C17" s="77"/>
      <c r="D17" s="77"/>
      <c r="E17" s="77"/>
      <c r="F17" s="73">
        <v>1017</v>
      </c>
    </row>
    <row r="18" spans="1:6" ht="19.5" customHeight="1">
      <c r="A18" s="78" t="s">
        <v>110</v>
      </c>
      <c r="B18" s="73">
        <v>7990</v>
      </c>
      <c r="C18" s="77"/>
      <c r="D18" s="77"/>
      <c r="E18" s="77"/>
      <c r="F18" s="73">
        <v>0</v>
      </c>
    </row>
    <row r="19" spans="1:6" ht="19.5" customHeight="1">
      <c r="A19" s="78" t="s">
        <v>133</v>
      </c>
      <c r="B19" s="73">
        <v>12844</v>
      </c>
      <c r="C19" s="77"/>
      <c r="D19" s="77"/>
      <c r="E19" s="77"/>
      <c r="F19" s="73">
        <v>0</v>
      </c>
    </row>
    <row r="20" spans="1:6" ht="19.5" customHeight="1">
      <c r="A20" s="78" t="s">
        <v>138</v>
      </c>
      <c r="B20" s="73">
        <v>8863</v>
      </c>
      <c r="C20" s="77"/>
      <c r="D20" s="77"/>
      <c r="E20" s="77"/>
      <c r="F20" s="73">
        <v>0</v>
      </c>
    </row>
    <row r="21" spans="1:6" ht="19.5" customHeight="1">
      <c r="A21" s="78" t="s">
        <v>6</v>
      </c>
      <c r="B21" s="73">
        <v>37854</v>
      </c>
      <c r="C21" s="77"/>
      <c r="D21" s="77"/>
      <c r="E21" s="77"/>
      <c r="F21" s="73">
        <v>0</v>
      </c>
    </row>
    <row r="22" spans="1:6" ht="19.5" customHeight="1">
      <c r="A22" s="78" t="s">
        <v>134</v>
      </c>
      <c r="B22" s="73">
        <v>3962</v>
      </c>
      <c r="C22" s="77"/>
      <c r="D22" s="77"/>
      <c r="E22" s="77"/>
      <c r="F22" s="73">
        <v>0</v>
      </c>
    </row>
    <row r="23" spans="1:6" ht="19.5" customHeight="1">
      <c r="A23" s="78" t="s">
        <v>111</v>
      </c>
      <c r="B23" s="73">
        <v>947</v>
      </c>
      <c r="C23" s="77"/>
      <c r="D23" s="77"/>
      <c r="E23" s="77"/>
      <c r="F23" s="73">
        <v>0</v>
      </c>
    </row>
    <row r="24" spans="1:6" ht="19.5" customHeight="1">
      <c r="A24" s="80" t="s">
        <v>112</v>
      </c>
      <c r="B24" s="73">
        <v>17200</v>
      </c>
      <c r="C24" s="77"/>
      <c r="D24" s="77"/>
      <c r="E24" s="77"/>
      <c r="F24" s="73">
        <v>0</v>
      </c>
    </row>
    <row r="25" spans="1:6" ht="19.5" customHeight="1">
      <c r="A25" s="78" t="s">
        <v>135</v>
      </c>
      <c r="B25" s="73">
        <v>24146</v>
      </c>
      <c r="C25" s="77"/>
      <c r="D25" s="77"/>
      <c r="E25" s="77"/>
      <c r="F25" s="73">
        <v>0</v>
      </c>
    </row>
    <row r="26" spans="1:6" ht="19.5" customHeight="1">
      <c r="A26" s="78" t="s">
        <v>113</v>
      </c>
      <c r="B26" s="73">
        <v>1956</v>
      </c>
      <c r="C26" s="77"/>
      <c r="D26" s="77"/>
      <c r="E26" s="77"/>
      <c r="F26" s="73">
        <v>0</v>
      </c>
    </row>
    <row r="27" spans="1:6" ht="19.5" customHeight="1">
      <c r="A27" s="78" t="s">
        <v>114</v>
      </c>
      <c r="B27" s="73">
        <v>53019</v>
      </c>
      <c r="C27" s="77"/>
      <c r="D27" s="77"/>
      <c r="E27" s="77"/>
      <c r="F27" s="73">
        <v>0</v>
      </c>
    </row>
    <row r="28" spans="1:6" ht="19.5" customHeight="1">
      <c r="A28" s="78" t="s">
        <v>115</v>
      </c>
      <c r="B28" s="73">
        <v>14187</v>
      </c>
      <c r="C28" s="77"/>
      <c r="D28" s="77"/>
      <c r="E28" s="77"/>
      <c r="F28" s="73">
        <v>0</v>
      </c>
    </row>
    <row r="29" spans="1:6" ht="19.5" customHeight="1">
      <c r="A29" s="78" t="s">
        <v>116</v>
      </c>
      <c r="B29" s="73">
        <v>47558</v>
      </c>
      <c r="C29" s="77"/>
      <c r="D29" s="77"/>
      <c r="E29" s="77"/>
      <c r="F29" s="73">
        <v>0</v>
      </c>
    </row>
    <row r="30" spans="1:6" ht="19.5" customHeight="1">
      <c r="A30" s="78" t="s">
        <v>136</v>
      </c>
      <c r="B30" s="73">
        <v>42881</v>
      </c>
      <c r="C30" s="77"/>
      <c r="D30" s="77"/>
      <c r="E30" s="77"/>
      <c r="F30" s="73">
        <v>0</v>
      </c>
    </row>
    <row r="31" spans="1:6" ht="19.5" customHeight="1">
      <c r="A31" s="78" t="s">
        <v>117</v>
      </c>
      <c r="B31" s="73">
        <v>360</v>
      </c>
      <c r="C31" s="77"/>
      <c r="D31" s="77"/>
      <c r="E31" s="77"/>
      <c r="F31" s="73">
        <v>0</v>
      </c>
    </row>
    <row r="32" spans="1:6" ht="19.5" customHeight="1">
      <c r="A32" s="78" t="s">
        <v>118</v>
      </c>
      <c r="B32" s="73">
        <v>24938</v>
      </c>
      <c r="C32" s="77"/>
      <c r="D32" s="77"/>
      <c r="E32" s="77"/>
      <c r="F32" s="73">
        <v>0</v>
      </c>
    </row>
    <row r="33" spans="1:6" ht="19.5" customHeight="1">
      <c r="A33" s="78" t="s">
        <v>119</v>
      </c>
      <c r="B33" s="73">
        <v>4502</v>
      </c>
      <c r="C33" s="77"/>
      <c r="D33" s="77"/>
      <c r="E33" s="77"/>
      <c r="F33" s="73">
        <v>0</v>
      </c>
    </row>
    <row r="34" spans="1:6" ht="19.5" customHeight="1">
      <c r="A34" s="78" t="s">
        <v>16</v>
      </c>
      <c r="B34" s="73">
        <v>1790</v>
      </c>
      <c r="C34" s="77"/>
      <c r="D34" s="77"/>
      <c r="E34" s="77"/>
      <c r="F34" s="73">
        <v>0</v>
      </c>
    </row>
    <row r="35" spans="1:6" ht="19.5" customHeight="1">
      <c r="A35" s="78" t="s">
        <v>120</v>
      </c>
      <c r="B35" s="81">
        <v>56873</v>
      </c>
      <c r="C35" s="77"/>
      <c r="D35" s="77"/>
      <c r="E35" s="77"/>
      <c r="F35" s="81">
        <v>0</v>
      </c>
    </row>
    <row r="36" spans="1:6" ht="19.5" customHeight="1">
      <c r="A36" s="78" t="s">
        <v>121</v>
      </c>
      <c r="B36" s="82">
        <v>36107</v>
      </c>
      <c r="C36" s="82"/>
      <c r="D36" s="82"/>
      <c r="E36" s="82"/>
      <c r="F36" s="83">
        <v>0</v>
      </c>
    </row>
    <row r="37" spans="1:6" ht="19.5" customHeight="1">
      <c r="A37" s="78" t="s">
        <v>122</v>
      </c>
      <c r="B37" s="82">
        <v>7577</v>
      </c>
      <c r="C37" s="82"/>
      <c r="D37" s="82"/>
      <c r="E37" s="82"/>
      <c r="F37" s="83">
        <v>0</v>
      </c>
    </row>
    <row r="38" spans="1:6" ht="19.5" customHeight="1">
      <c r="A38" s="80" t="s">
        <v>137</v>
      </c>
      <c r="B38" s="82">
        <v>53</v>
      </c>
      <c r="C38" s="82"/>
      <c r="D38" s="82"/>
      <c r="E38" s="82"/>
      <c r="F38" s="83">
        <v>0</v>
      </c>
    </row>
    <row r="39" spans="1:6" ht="19.5" customHeight="1">
      <c r="A39" s="78" t="s">
        <v>123</v>
      </c>
      <c r="B39" s="82">
        <v>3262</v>
      </c>
      <c r="C39" s="82"/>
      <c r="D39" s="82"/>
      <c r="E39" s="82"/>
      <c r="F39" s="83">
        <v>0</v>
      </c>
    </row>
    <row r="40" spans="1:6" ht="19.5" customHeight="1">
      <c r="A40" s="78" t="s">
        <v>124</v>
      </c>
      <c r="B40" s="82">
        <v>7461</v>
      </c>
      <c r="C40" s="82"/>
      <c r="D40" s="82"/>
      <c r="E40" s="82"/>
      <c r="F40" s="83">
        <v>0</v>
      </c>
    </row>
    <row r="41" spans="1:6" ht="19.5" customHeight="1">
      <c r="A41" s="80" t="s">
        <v>139</v>
      </c>
      <c r="B41" s="82">
        <v>2953</v>
      </c>
      <c r="C41" s="82"/>
      <c r="D41" s="82"/>
      <c r="E41" s="82"/>
      <c r="F41" s="83">
        <v>0</v>
      </c>
    </row>
    <row r="42" spans="1:6" ht="19.5" customHeight="1">
      <c r="A42" s="78" t="s">
        <v>125</v>
      </c>
      <c r="B42" s="82">
        <v>1302</v>
      </c>
      <c r="C42" s="82"/>
      <c r="D42" s="82"/>
      <c r="E42" s="82"/>
      <c r="F42" s="83">
        <v>0</v>
      </c>
    </row>
    <row r="43" spans="1:6" ht="19.5" customHeight="1">
      <c r="A43" s="78" t="s">
        <v>126</v>
      </c>
      <c r="B43" s="82">
        <v>3700</v>
      </c>
      <c r="C43" s="82"/>
      <c r="D43" s="82"/>
      <c r="E43" s="82"/>
      <c r="F43" s="83">
        <v>0</v>
      </c>
    </row>
  </sheetData>
  <sheetProtection/>
  <mergeCells count="9">
    <mergeCell ref="H4:H5"/>
    <mergeCell ref="A2:H2"/>
    <mergeCell ref="A4:A5"/>
    <mergeCell ref="B4:B5"/>
    <mergeCell ref="C4:C5"/>
    <mergeCell ref="D4:D5"/>
    <mergeCell ref="G4:G5"/>
    <mergeCell ref="E4:E5"/>
    <mergeCell ref="F4:F5"/>
  </mergeCells>
  <printOptions horizontalCentered="1"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1.75390625" style="0" customWidth="1"/>
    <col min="2" max="4" width="19.125" style="0" customWidth="1"/>
    <col min="5" max="5" width="22.125" style="0" customWidth="1"/>
    <col min="6" max="6" width="22.375" style="0" customWidth="1"/>
  </cols>
  <sheetData>
    <row r="1" spans="1:6" ht="20.25">
      <c r="A1" s="7" t="s">
        <v>51</v>
      </c>
      <c r="B1" s="7"/>
      <c r="C1" s="7"/>
      <c r="D1" s="7"/>
      <c r="E1" s="7"/>
      <c r="F1" s="6"/>
    </row>
    <row r="2" spans="1:6" ht="57.75" customHeight="1">
      <c r="A2" s="105" t="s">
        <v>98</v>
      </c>
      <c r="B2" s="105"/>
      <c r="C2" s="105"/>
      <c r="D2" s="105"/>
      <c r="E2" s="106"/>
      <c r="F2" s="107"/>
    </row>
    <row r="3" spans="1:6" ht="15">
      <c r="A3" s="6"/>
      <c r="B3" s="6"/>
      <c r="C3" s="6"/>
      <c r="D3" s="6"/>
      <c r="E3" s="6"/>
      <c r="F3" s="8" t="s">
        <v>21</v>
      </c>
    </row>
    <row r="4" spans="1:6" ht="24.75" customHeight="1">
      <c r="A4" s="102" t="s">
        <v>31</v>
      </c>
      <c r="B4" s="111" t="s">
        <v>99</v>
      </c>
      <c r="C4" s="111" t="s">
        <v>100</v>
      </c>
      <c r="D4" s="111" t="s">
        <v>101</v>
      </c>
      <c r="E4" s="102" t="s">
        <v>102</v>
      </c>
      <c r="F4" s="109" t="s">
        <v>39</v>
      </c>
    </row>
    <row r="5" spans="1:6" ht="24.75" customHeight="1">
      <c r="A5" s="108"/>
      <c r="B5" s="97"/>
      <c r="C5" s="97"/>
      <c r="D5" s="97"/>
      <c r="E5" s="103"/>
      <c r="F5" s="110"/>
    </row>
    <row r="6" spans="1:6" ht="24.75" customHeight="1">
      <c r="A6" s="9" t="s">
        <v>22</v>
      </c>
      <c r="B6" s="60">
        <f>SUM(B7:B42)</f>
        <v>10474500</v>
      </c>
      <c r="C6" s="61">
        <f>SUM(C7:C42)</f>
        <v>10022230</v>
      </c>
      <c r="D6" s="61">
        <f>SUM(D7:D42)</f>
        <v>462220.32</v>
      </c>
      <c r="E6" s="57">
        <f>SUM(E7:E42)</f>
        <v>9950.319999999994</v>
      </c>
      <c r="F6" s="58">
        <f>SUM(F7:F42)</f>
        <v>202486.68</v>
      </c>
    </row>
    <row r="7" spans="1:6" ht="24.75" customHeight="1">
      <c r="A7" s="10" t="s">
        <v>42</v>
      </c>
      <c r="B7" s="62">
        <f>'2015结算表'!K8</f>
        <v>29804</v>
      </c>
      <c r="C7" s="63">
        <f>'2015结算表'!N8</f>
        <v>27220</v>
      </c>
      <c r="D7" s="63">
        <f>'2015结算表'!U8</f>
        <v>8737</v>
      </c>
      <c r="E7" s="57">
        <f>'2015结算表'!R8</f>
        <v>6153</v>
      </c>
      <c r="F7" s="57">
        <f>'2015结算表'!S8</f>
        <v>0</v>
      </c>
    </row>
    <row r="8" spans="1:6" ht="24.75" customHeight="1">
      <c r="A8" s="10" t="s">
        <v>2</v>
      </c>
      <c r="B8" s="62">
        <f>'2015结算表'!K9</f>
        <v>30550</v>
      </c>
      <c r="C8" s="63">
        <f>'2015结算表'!N9</f>
        <v>25810</v>
      </c>
      <c r="D8" s="63">
        <f>'2015结算表'!U9</f>
        <v>5004</v>
      </c>
      <c r="E8" s="57">
        <f>'2015结算表'!R9</f>
        <v>264</v>
      </c>
      <c r="F8" s="57">
        <f>'2015结算表'!S9</f>
        <v>0</v>
      </c>
    </row>
    <row r="9" spans="1:6" ht="24.75" customHeight="1">
      <c r="A9" s="10" t="s">
        <v>50</v>
      </c>
      <c r="B9" s="62">
        <f>'2015结算表'!K10</f>
        <v>763473</v>
      </c>
      <c r="C9" s="63">
        <f>'2015结算表'!N10</f>
        <v>745420</v>
      </c>
      <c r="D9" s="64">
        <f>'2015结算表'!U10</f>
        <v>-738.6</v>
      </c>
      <c r="E9" s="57">
        <f>'2015结算表'!R10</f>
        <v>-18791.6</v>
      </c>
      <c r="F9" s="57">
        <f>'2015结算表'!S10</f>
        <v>18791.6</v>
      </c>
    </row>
    <row r="10" spans="1:6" ht="24.75" customHeight="1">
      <c r="A10" s="10" t="s">
        <v>3</v>
      </c>
      <c r="B10" s="62">
        <f>'2015结算表'!K11</f>
        <v>311950</v>
      </c>
      <c r="C10" s="63">
        <f>'2015结算表'!N11</f>
        <v>299130</v>
      </c>
      <c r="D10" s="63">
        <f>'2015结算表'!U11</f>
        <v>1735.8</v>
      </c>
      <c r="E10" s="57">
        <f>'2015结算表'!R11</f>
        <v>-11084.2</v>
      </c>
      <c r="F10" s="57">
        <f>'2015结算表'!S11</f>
        <v>11084.2</v>
      </c>
    </row>
    <row r="11" spans="1:6" ht="24.75" customHeight="1">
      <c r="A11" s="10" t="s">
        <v>43</v>
      </c>
      <c r="B11" s="62">
        <f>'2015结算表'!K12</f>
        <v>175684</v>
      </c>
      <c r="C11" s="63">
        <f>'2015结算表'!N12</f>
        <v>164980</v>
      </c>
      <c r="D11" s="63">
        <f>'2015结算表'!U12</f>
        <v>0</v>
      </c>
      <c r="E11" s="57">
        <f>'2015结算表'!R12</f>
        <v>-10704</v>
      </c>
      <c r="F11" s="57">
        <f>'2015结算表'!S12</f>
        <v>10704</v>
      </c>
    </row>
    <row r="12" spans="1:6" ht="24.75" customHeight="1">
      <c r="A12" s="10" t="s">
        <v>36</v>
      </c>
      <c r="B12" s="62">
        <f>'2015结算表'!K13</f>
        <v>134267</v>
      </c>
      <c r="C12" s="63">
        <f>'2015结算表'!N13</f>
        <v>133960</v>
      </c>
      <c r="D12" s="63">
        <f>'2015结算表'!U13</f>
        <v>0</v>
      </c>
      <c r="E12" s="57">
        <f>'2015结算表'!R13</f>
        <v>-307</v>
      </c>
      <c r="F12" s="57">
        <f>'2015结算表'!S13</f>
        <v>307</v>
      </c>
    </row>
    <row r="13" spans="1:6" ht="24.75" customHeight="1">
      <c r="A13" s="10" t="s">
        <v>52</v>
      </c>
      <c r="B13" s="62">
        <f>'2015结算表'!K14</f>
        <v>24189</v>
      </c>
      <c r="C13" s="63">
        <f>'2015结算表'!N14</f>
        <v>26850</v>
      </c>
      <c r="D13" s="63">
        <f>'2015结算表'!U14</f>
        <v>0</v>
      </c>
      <c r="E13" s="57">
        <f>'2015结算表'!R14</f>
        <v>2661</v>
      </c>
      <c r="F13" s="57">
        <f>'2015结算表'!S14</f>
        <v>0</v>
      </c>
    </row>
    <row r="14" spans="1:6" ht="24.75" customHeight="1">
      <c r="A14" s="10" t="s">
        <v>44</v>
      </c>
      <c r="B14" s="62">
        <f>'2015结算表'!K15</f>
        <v>206279</v>
      </c>
      <c r="C14" s="63">
        <f>'2015结算表'!N15</f>
        <v>153580</v>
      </c>
      <c r="D14" s="63">
        <f>'2015结算表'!U15</f>
        <v>26355</v>
      </c>
      <c r="E14" s="57">
        <f>'2015结算表'!R15</f>
        <v>-26344</v>
      </c>
      <c r="F14" s="57">
        <f>'2015结算表'!S15</f>
        <v>26344</v>
      </c>
    </row>
    <row r="15" spans="1:6" ht="24.75" customHeight="1">
      <c r="A15" s="10" t="s">
        <v>4</v>
      </c>
      <c r="B15" s="62">
        <f>'2015结算表'!K16</f>
        <v>228426</v>
      </c>
      <c r="C15" s="63">
        <f>'2015结算表'!N16</f>
        <v>185830</v>
      </c>
      <c r="D15" s="63">
        <f>'2015结算表'!U16</f>
        <v>36773.8</v>
      </c>
      <c r="E15" s="57">
        <f>'2015结算表'!R16</f>
        <v>-5822.2</v>
      </c>
      <c r="F15" s="57">
        <f>'2015结算表'!S16</f>
        <v>5822.2</v>
      </c>
    </row>
    <row r="16" spans="1:6" ht="24.75" customHeight="1">
      <c r="A16" s="10" t="s">
        <v>45</v>
      </c>
      <c r="B16" s="62">
        <f>'2015结算表'!K17</f>
        <v>18871</v>
      </c>
      <c r="C16" s="63">
        <f>'2015结算表'!N17</f>
        <v>13630</v>
      </c>
      <c r="D16" s="63">
        <f>'2015结算表'!U17</f>
        <v>9740</v>
      </c>
      <c r="E16" s="57">
        <f>'2015结算表'!R17</f>
        <v>4499</v>
      </c>
      <c r="F16" s="57">
        <f>'2015结算表'!S17</f>
        <v>0</v>
      </c>
    </row>
    <row r="17" spans="1:6" ht="24.75" customHeight="1">
      <c r="A17" s="10" t="s">
        <v>37</v>
      </c>
      <c r="B17" s="62">
        <f>'2015结算表'!K18</f>
        <v>416081</v>
      </c>
      <c r="C17" s="63">
        <f>'2015结算表'!N18</f>
        <v>417560</v>
      </c>
      <c r="D17" s="63">
        <f>'2015结算表'!U18</f>
        <v>0</v>
      </c>
      <c r="E17" s="57">
        <f>'2015结算表'!R18</f>
        <v>1479</v>
      </c>
      <c r="F17" s="57">
        <f>'2015结算表'!S18</f>
        <v>0</v>
      </c>
    </row>
    <row r="18" spans="1:6" ht="24.75" customHeight="1">
      <c r="A18" s="10" t="s">
        <v>5</v>
      </c>
      <c r="B18" s="62">
        <f>'2015结算表'!K19</f>
        <v>202610</v>
      </c>
      <c r="C18" s="63">
        <f>'2015结算表'!N19</f>
        <v>187420</v>
      </c>
      <c r="D18" s="63">
        <f>'2015结算表'!U19</f>
        <v>46110</v>
      </c>
      <c r="E18" s="57">
        <f>'2015结算表'!R19</f>
        <v>30920</v>
      </c>
      <c r="F18" s="57">
        <f>'2015结算表'!S19</f>
        <v>0</v>
      </c>
    </row>
    <row r="19" spans="1:6" ht="24.75" customHeight="1">
      <c r="A19" s="10" t="s">
        <v>58</v>
      </c>
      <c r="B19" s="62">
        <f>'2015结算表'!K20</f>
        <v>30498</v>
      </c>
      <c r="C19" s="63">
        <f>'2015结算表'!N20</f>
        <v>33840</v>
      </c>
      <c r="D19" s="63">
        <f>'2015结算表'!U20</f>
        <v>1771</v>
      </c>
      <c r="E19" s="57">
        <f>'2015结算表'!R20</f>
        <v>5113</v>
      </c>
      <c r="F19" s="57">
        <f>'2015结算表'!S20</f>
        <v>0</v>
      </c>
    </row>
    <row r="20" spans="1:6" ht="24.75" customHeight="1">
      <c r="A20" s="10" t="s">
        <v>6</v>
      </c>
      <c r="B20" s="62">
        <f>'2015结算表'!K21</f>
        <v>748632</v>
      </c>
      <c r="C20" s="63">
        <f>'2015结算表'!N21</f>
        <v>720370</v>
      </c>
      <c r="D20" s="63">
        <f>'2015结算表'!U21</f>
        <v>30163</v>
      </c>
      <c r="E20" s="57">
        <f>'2015结算表'!R21</f>
        <v>1901</v>
      </c>
      <c r="F20" s="57">
        <f>'2015结算表'!S21</f>
        <v>0</v>
      </c>
    </row>
    <row r="21" spans="1:6" ht="24.75" customHeight="1">
      <c r="A21" s="10" t="s">
        <v>7</v>
      </c>
      <c r="B21" s="62">
        <f>'2015结算表'!K22</f>
        <v>164450</v>
      </c>
      <c r="C21" s="63">
        <f>'2015结算表'!N22</f>
        <v>159940</v>
      </c>
      <c r="D21" s="63">
        <f>'2015结算表'!U22</f>
        <v>380</v>
      </c>
      <c r="E21" s="57">
        <f>'2015结算表'!R22</f>
        <v>-4130</v>
      </c>
      <c r="F21" s="57">
        <f>'2015结算表'!S22</f>
        <v>4130</v>
      </c>
    </row>
    <row r="22" spans="1:6" ht="24.75" customHeight="1">
      <c r="A22" s="10" t="s">
        <v>59</v>
      </c>
      <c r="B22" s="62">
        <f>'2015结算表'!K23</f>
        <v>2325</v>
      </c>
      <c r="C22" s="63">
        <f>'2015结算表'!N23</f>
        <v>2710</v>
      </c>
      <c r="D22" s="63">
        <f>'2015结算表'!U23</f>
        <v>411</v>
      </c>
      <c r="E22" s="57">
        <f>'2015结算表'!R23</f>
        <v>796</v>
      </c>
      <c r="F22" s="57">
        <f>'2015结算表'!S23</f>
        <v>0</v>
      </c>
    </row>
    <row r="23" spans="1:6" ht="24.75" customHeight="1">
      <c r="A23" s="10" t="s">
        <v>23</v>
      </c>
      <c r="B23" s="62">
        <f>'2015结算表'!K24</f>
        <v>376957</v>
      </c>
      <c r="C23" s="63">
        <f>'2015结算表'!N24</f>
        <v>369300</v>
      </c>
      <c r="D23" s="64">
        <f>'2015结算表'!U24</f>
        <v>-856.0999999999999</v>
      </c>
      <c r="E23" s="57">
        <f>'2015结算表'!R24</f>
        <v>-8513.1</v>
      </c>
      <c r="F23" s="57">
        <f>'2015结算表'!S24</f>
        <v>8513.1</v>
      </c>
    </row>
    <row r="24" spans="1:6" ht="24.75" customHeight="1">
      <c r="A24" s="10" t="s">
        <v>8</v>
      </c>
      <c r="B24" s="62">
        <f>'2015结算表'!K25</f>
        <v>543797</v>
      </c>
      <c r="C24" s="63">
        <f>'2015结算表'!N25</f>
        <v>523000</v>
      </c>
      <c r="D24" s="63">
        <f>'2015结算表'!U25</f>
        <v>0</v>
      </c>
      <c r="E24" s="57">
        <f>'2015结算表'!R25</f>
        <v>-20797</v>
      </c>
      <c r="F24" s="57">
        <f>'2015结算表'!S25</f>
        <v>20797</v>
      </c>
    </row>
    <row r="25" spans="1:6" ht="24.75" customHeight="1">
      <c r="A25" s="10" t="s">
        <v>61</v>
      </c>
      <c r="B25" s="62">
        <f>'2015结算表'!K26</f>
        <v>39401</v>
      </c>
      <c r="C25" s="63">
        <f>'2015结算表'!N26</f>
        <v>43270</v>
      </c>
      <c r="D25" s="63">
        <f>'2015结算表'!U26</f>
        <v>16098</v>
      </c>
      <c r="E25" s="57">
        <f>'2015结算表'!R26</f>
        <v>19967</v>
      </c>
      <c r="F25" s="57">
        <f>'2015结算表'!S26</f>
        <v>0</v>
      </c>
    </row>
    <row r="26" spans="1:6" ht="24.75" customHeight="1">
      <c r="A26" s="10" t="s">
        <v>35</v>
      </c>
      <c r="B26" s="62">
        <f>'2015结算表'!K27</f>
        <v>1099211</v>
      </c>
      <c r="C26" s="63">
        <f>'2015结算表'!N27</f>
        <v>1069720</v>
      </c>
      <c r="D26" s="63">
        <f>'2015结算表'!U27</f>
        <v>0</v>
      </c>
      <c r="E26" s="57">
        <f>'2015结算表'!R27</f>
        <v>-29491</v>
      </c>
      <c r="F26" s="57">
        <f>'2015结算表'!S27</f>
        <v>29491</v>
      </c>
    </row>
    <row r="27" spans="1:6" ht="24.75" customHeight="1">
      <c r="A27" s="10" t="s">
        <v>24</v>
      </c>
      <c r="B27" s="62">
        <f>'2015结算表'!K28</f>
        <v>560811</v>
      </c>
      <c r="C27" s="63">
        <f>'2015结算表'!N28</f>
        <v>528530</v>
      </c>
      <c r="D27" s="63">
        <f>'2015结算表'!U28</f>
        <v>5984</v>
      </c>
      <c r="E27" s="57">
        <f>'2015结算表'!R28</f>
        <v>-26297</v>
      </c>
      <c r="F27" s="57">
        <f>'2015结算表'!S28</f>
        <v>26297</v>
      </c>
    </row>
    <row r="28" spans="1:6" ht="24.75" customHeight="1">
      <c r="A28" s="10" t="s">
        <v>25</v>
      </c>
      <c r="B28" s="62">
        <f>'2015结算表'!K29</f>
        <v>757301</v>
      </c>
      <c r="C28" s="63">
        <f>'2015结算表'!N29</f>
        <v>742150</v>
      </c>
      <c r="D28" s="63">
        <f>'2015结算表'!U29</f>
        <v>12588</v>
      </c>
      <c r="E28" s="57">
        <f>'2015结算表'!R29</f>
        <v>-2563</v>
      </c>
      <c r="F28" s="57">
        <f>'2015结算表'!S29</f>
        <v>2563</v>
      </c>
    </row>
    <row r="29" spans="1:6" ht="24.75" customHeight="1">
      <c r="A29" s="10" t="s">
        <v>9</v>
      </c>
      <c r="B29" s="62">
        <f>'2015结算表'!K30</f>
        <v>318123</v>
      </c>
      <c r="C29" s="63">
        <f>'2015结算表'!N30</f>
        <v>336090</v>
      </c>
      <c r="D29" s="63">
        <f>'2015结算表'!U30</f>
        <v>15107</v>
      </c>
      <c r="E29" s="57">
        <f>'2015结算表'!R30</f>
        <v>33074</v>
      </c>
      <c r="F29" s="57">
        <f>'2015结算表'!S30</f>
        <v>0</v>
      </c>
    </row>
    <row r="30" spans="1:6" ht="24.75" customHeight="1">
      <c r="A30" s="10" t="s">
        <v>60</v>
      </c>
      <c r="B30" s="62">
        <f>'2015结算表'!K31</f>
        <v>246</v>
      </c>
      <c r="C30" s="63">
        <f>'2015结算表'!N31</f>
        <v>50</v>
      </c>
      <c r="D30" s="63">
        <f>'2015结算表'!U31</f>
        <v>1053</v>
      </c>
      <c r="E30" s="57">
        <f>'2015结算表'!R31</f>
        <v>857</v>
      </c>
      <c r="F30" s="57">
        <f>'2015结算表'!S31</f>
        <v>0</v>
      </c>
    </row>
    <row r="31" spans="1:6" ht="24.75" customHeight="1">
      <c r="A31" s="10" t="s">
        <v>10</v>
      </c>
      <c r="B31" s="62">
        <f>'2015结算表'!K32</f>
        <v>455841</v>
      </c>
      <c r="C31" s="63">
        <f>'2015结算表'!N32</f>
        <v>447590</v>
      </c>
      <c r="D31" s="63">
        <f>'2015结算表'!U32</f>
        <v>0</v>
      </c>
      <c r="E31" s="57">
        <f>'2015结算表'!R32</f>
        <v>-8251</v>
      </c>
      <c r="F31" s="57">
        <f>'2015结算表'!S32</f>
        <v>8251</v>
      </c>
    </row>
    <row r="32" spans="1:6" ht="24.75" customHeight="1">
      <c r="A32" s="10" t="s">
        <v>11</v>
      </c>
      <c r="B32" s="62">
        <f>'2015结算表'!K33</f>
        <v>57772</v>
      </c>
      <c r="C32" s="63">
        <f>'2015结算表'!N33</f>
        <v>57500</v>
      </c>
      <c r="D32" s="63">
        <f>'2015结算表'!U33</f>
        <v>697</v>
      </c>
      <c r="E32" s="57">
        <f>'2015结算表'!R33</f>
        <v>425</v>
      </c>
      <c r="F32" s="57">
        <f>'2015结算表'!S33</f>
        <v>0</v>
      </c>
    </row>
    <row r="33" spans="1:6" ht="24.75" customHeight="1">
      <c r="A33" s="10" t="s">
        <v>26</v>
      </c>
      <c r="B33" s="62">
        <f>'2015结算表'!K34</f>
        <v>310466</v>
      </c>
      <c r="C33" s="63">
        <f>'2015结算表'!N34</f>
        <v>210620</v>
      </c>
      <c r="D33" s="63">
        <f>'2015结算表'!U34</f>
        <v>195348</v>
      </c>
      <c r="E33" s="57">
        <f>'2015结算表'!R34</f>
        <v>95502</v>
      </c>
      <c r="F33" s="57">
        <f>'2015结算表'!S34</f>
        <v>0</v>
      </c>
    </row>
    <row r="34" spans="1:6" ht="24.75" customHeight="1">
      <c r="A34" s="10" t="s">
        <v>27</v>
      </c>
      <c r="B34" s="62">
        <f>'2015结算表'!K35</f>
        <v>920038</v>
      </c>
      <c r="C34" s="63">
        <f>'2015结算表'!N35</f>
        <v>895160</v>
      </c>
      <c r="D34" s="63">
        <f>'2015结算表'!U35</f>
        <v>25393</v>
      </c>
      <c r="E34" s="57">
        <f>'2015结算表'!R35</f>
        <v>515</v>
      </c>
      <c r="F34" s="57">
        <f>'2015结算表'!S35</f>
        <v>0</v>
      </c>
    </row>
    <row r="35" spans="1:6" ht="24.75" customHeight="1">
      <c r="A35" s="10" t="s">
        <v>38</v>
      </c>
      <c r="B35" s="62">
        <f>'2015结算表'!K36</f>
        <v>360573</v>
      </c>
      <c r="C35" s="63">
        <f>'2015结算表'!N36</f>
        <v>365350</v>
      </c>
      <c r="D35" s="63">
        <f>'2015结算表'!U36</f>
        <v>3534</v>
      </c>
      <c r="E35" s="57">
        <f>'2015结算表'!R36</f>
        <v>8311</v>
      </c>
      <c r="F35" s="57">
        <f>'2015结算表'!S36</f>
        <v>0</v>
      </c>
    </row>
    <row r="36" spans="1:6" ht="24.75" customHeight="1">
      <c r="A36" s="10" t="s">
        <v>12</v>
      </c>
      <c r="B36" s="62">
        <f>'2015结算表'!K37</f>
        <v>399592</v>
      </c>
      <c r="C36" s="63">
        <f>'2015结算表'!N37</f>
        <v>385120</v>
      </c>
      <c r="D36" s="63">
        <f>'2015结算表'!U37</f>
        <v>2156</v>
      </c>
      <c r="E36" s="57">
        <f>'2015结算表'!R37</f>
        <v>-12316</v>
      </c>
      <c r="F36" s="57">
        <f>'2015结算表'!S37</f>
        <v>12316</v>
      </c>
    </row>
    <row r="37" spans="1:6" ht="24.75" customHeight="1">
      <c r="A37" s="10" t="s">
        <v>13</v>
      </c>
      <c r="B37" s="62">
        <f>'2015结算表'!K38</f>
        <v>20235</v>
      </c>
      <c r="C37" s="63">
        <f>'2015结算表'!N38</f>
        <v>19390</v>
      </c>
      <c r="D37" s="63">
        <f>'2015结算表'!U38</f>
        <v>0</v>
      </c>
      <c r="E37" s="57">
        <f>'2015结算表'!R38</f>
        <v>-845</v>
      </c>
      <c r="F37" s="57">
        <f>'2015结算表'!S38</f>
        <v>845</v>
      </c>
    </row>
    <row r="38" spans="1:6" ht="24.75" customHeight="1">
      <c r="A38" s="10" t="s">
        <v>46</v>
      </c>
      <c r="B38" s="62">
        <f>'2015结算表'!K39</f>
        <v>363085</v>
      </c>
      <c r="C38" s="63">
        <f>'2015结算表'!N39</f>
        <v>347540</v>
      </c>
      <c r="D38" s="63">
        <f>'2015结算表'!U39</f>
        <v>8682</v>
      </c>
      <c r="E38" s="57">
        <f>'2015结算表'!R39</f>
        <v>-6863</v>
      </c>
      <c r="F38" s="57">
        <f>'2015结算表'!S39</f>
        <v>6863</v>
      </c>
    </row>
    <row r="39" spans="1:6" ht="24.75" customHeight="1">
      <c r="A39" s="10" t="s">
        <v>28</v>
      </c>
      <c r="B39" s="62">
        <f>'2015结算表'!K40</f>
        <v>249202</v>
      </c>
      <c r="C39" s="63">
        <f>'2015结算表'!N40</f>
        <v>236210</v>
      </c>
      <c r="D39" s="63">
        <f>'2015结算表'!U40</f>
        <v>6406.42</v>
      </c>
      <c r="E39" s="57">
        <f>'2015结算表'!R40</f>
        <v>-6585.58</v>
      </c>
      <c r="F39" s="57">
        <f>'2015结算表'!S40</f>
        <v>6585.58</v>
      </c>
    </row>
    <row r="40" spans="1:6" ht="24.75" customHeight="1">
      <c r="A40" s="10" t="s">
        <v>41</v>
      </c>
      <c r="B40" s="62">
        <f>'2015结算表'!K41</f>
        <v>35964</v>
      </c>
      <c r="C40" s="63">
        <f>'2015结算表'!N41</f>
        <v>34780</v>
      </c>
      <c r="D40" s="63">
        <f>'2015结算表'!U41</f>
        <v>0</v>
      </c>
      <c r="E40" s="57">
        <f>'2015结算表'!R41</f>
        <v>-1184</v>
      </c>
      <c r="F40" s="57">
        <f>'2015结算表'!S41</f>
        <v>1184</v>
      </c>
    </row>
    <row r="41" spans="1:6" ht="24.75" customHeight="1">
      <c r="A41" s="10" t="s">
        <v>29</v>
      </c>
      <c r="B41" s="62">
        <f>'2015结算表'!K42</f>
        <v>31091</v>
      </c>
      <c r="C41" s="63">
        <f>'2015结算表'!N42</f>
        <v>27050</v>
      </c>
      <c r="D41" s="63">
        <f>'2015结算表'!U42</f>
        <v>3588</v>
      </c>
      <c r="E41" s="57">
        <f>'2015结算表'!R42</f>
        <v>-453</v>
      </c>
      <c r="F41" s="57">
        <f>'2015结算表'!S42</f>
        <v>453</v>
      </c>
    </row>
    <row r="42" spans="1:6" ht="24.75" customHeight="1">
      <c r="A42" s="10" t="s">
        <v>30</v>
      </c>
      <c r="B42" s="62">
        <f>'2015结算表'!K43</f>
        <v>86705</v>
      </c>
      <c r="C42" s="63">
        <f>'2015结算表'!N43</f>
        <v>85560</v>
      </c>
      <c r="D42" s="63">
        <f>'2015结算表'!U43</f>
        <v>0</v>
      </c>
      <c r="E42" s="57">
        <f>'2015结算表'!R43</f>
        <v>-1145</v>
      </c>
      <c r="F42" s="57">
        <f>'2015结算表'!S43</f>
        <v>1145</v>
      </c>
    </row>
    <row r="43" ht="15">
      <c r="F43" s="11"/>
    </row>
    <row r="44" spans="1:6" ht="15">
      <c r="A44" s="12"/>
      <c r="B44" s="12"/>
      <c r="C44" s="12"/>
      <c r="D44" s="12"/>
      <c r="F44" s="11"/>
    </row>
    <row r="45" spans="1:4" ht="15">
      <c r="A45" s="14"/>
      <c r="B45" s="14"/>
      <c r="C45" s="14"/>
      <c r="D45" s="14"/>
    </row>
    <row r="46" spans="1:4" ht="15">
      <c r="A46" s="14"/>
      <c r="B46" s="14"/>
      <c r="C46" s="14"/>
      <c r="D46" s="14"/>
    </row>
  </sheetData>
  <sheetProtection/>
  <mergeCells count="7">
    <mergeCell ref="A2:F2"/>
    <mergeCell ref="A4:A5"/>
    <mergeCell ref="F4:F5"/>
    <mergeCell ref="E4:E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1" sqref="K11"/>
    </sheetView>
  </sheetViews>
  <sheetFormatPr defaultColWidth="9.00390625" defaultRowHeight="14.25"/>
  <cols>
    <col min="1" max="1" width="7.625" style="1" customWidth="1"/>
    <col min="2" max="2" width="13.50390625" style="1" customWidth="1"/>
    <col min="3" max="4" width="16.625" style="1" customWidth="1"/>
    <col min="5" max="10" width="15.625" style="1" customWidth="1"/>
    <col min="11" max="11" width="17.75390625" style="1" customWidth="1"/>
    <col min="12" max="13" width="12.625" style="1" hidden="1" customWidth="1"/>
    <col min="14" max="15" width="12.625" style="1" customWidth="1"/>
    <col min="16" max="16" width="13.125" style="1" customWidth="1"/>
    <col min="17" max="19" width="12.625" style="1" customWidth="1"/>
    <col min="20" max="20" width="0" style="1" hidden="1" customWidth="1"/>
    <col min="21" max="16384" width="9.00390625" style="1" customWidth="1"/>
  </cols>
  <sheetData>
    <row r="1" ht="18.75" customHeight="1">
      <c r="B1" s="28" t="s">
        <v>71</v>
      </c>
    </row>
    <row r="2" spans="2:19" ht="38.25" customHeight="1">
      <c r="B2" s="121" t="s">
        <v>72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122"/>
      <c r="S2" s="122"/>
    </row>
    <row r="3" spans="2:19" ht="14.25" customHeight="1"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23" customFormat="1" ht="62.25" customHeight="1">
      <c r="A4" s="30"/>
      <c r="B4" s="118" t="s">
        <v>0</v>
      </c>
      <c r="C4" s="124" t="s">
        <v>77</v>
      </c>
      <c r="D4" s="125"/>
      <c r="E4" s="112" t="s">
        <v>76</v>
      </c>
      <c r="F4" s="114" t="s">
        <v>82</v>
      </c>
      <c r="G4" s="112" t="s">
        <v>76</v>
      </c>
      <c r="H4" s="114" t="s">
        <v>82</v>
      </c>
      <c r="I4" s="112" t="s">
        <v>76</v>
      </c>
      <c r="J4" s="114" t="s">
        <v>82</v>
      </c>
      <c r="K4" s="115" t="s">
        <v>74</v>
      </c>
      <c r="L4" s="118" t="s">
        <v>69</v>
      </c>
      <c r="M4" s="118" t="s">
        <v>70</v>
      </c>
      <c r="N4" s="114" t="s">
        <v>73</v>
      </c>
      <c r="O4" s="114" t="s">
        <v>75</v>
      </c>
      <c r="P4" s="115" t="s">
        <v>88</v>
      </c>
      <c r="Q4" s="114" t="s">
        <v>89</v>
      </c>
      <c r="R4" s="115" t="s">
        <v>90</v>
      </c>
      <c r="S4" s="115" t="s">
        <v>62</v>
      </c>
      <c r="T4" s="30" t="s">
        <v>81</v>
      </c>
    </row>
    <row r="5" spans="1:20" s="25" customFormat="1" ht="17.25" customHeight="1">
      <c r="A5" s="31"/>
      <c r="B5" s="123"/>
      <c r="C5" s="53" t="s">
        <v>48</v>
      </c>
      <c r="D5" s="53" t="s">
        <v>49</v>
      </c>
      <c r="E5" s="113"/>
      <c r="F5" s="113"/>
      <c r="G5" s="113"/>
      <c r="H5" s="113"/>
      <c r="I5" s="113"/>
      <c r="J5" s="113"/>
      <c r="K5" s="116"/>
      <c r="L5" s="119"/>
      <c r="M5" s="119"/>
      <c r="N5" s="117"/>
      <c r="O5" s="117"/>
      <c r="P5" s="120"/>
      <c r="Q5" s="117"/>
      <c r="R5" s="120"/>
      <c r="S5" s="120"/>
      <c r="T5" s="31"/>
    </row>
    <row r="6" spans="1:20" s="25" customFormat="1" ht="45.75" customHeight="1">
      <c r="A6" s="31"/>
      <c r="B6" s="26" t="s">
        <v>56</v>
      </c>
      <c r="C6" s="24" t="s">
        <v>63</v>
      </c>
      <c r="D6" s="24" t="s">
        <v>64</v>
      </c>
      <c r="E6" s="27" t="s">
        <v>65</v>
      </c>
      <c r="F6" s="27" t="s">
        <v>66</v>
      </c>
      <c r="G6" s="29" t="s">
        <v>67</v>
      </c>
      <c r="H6" s="29" t="s">
        <v>68</v>
      </c>
      <c r="I6" s="33" t="s">
        <v>79</v>
      </c>
      <c r="J6" s="33" t="s">
        <v>80</v>
      </c>
      <c r="K6" s="54" t="s">
        <v>91</v>
      </c>
      <c r="L6" s="27"/>
      <c r="M6" s="27"/>
      <c r="N6" s="56" t="s">
        <v>92</v>
      </c>
      <c r="O6" s="56" t="s">
        <v>93</v>
      </c>
      <c r="P6" s="56" t="s">
        <v>94</v>
      </c>
      <c r="Q6" s="56" t="s">
        <v>95</v>
      </c>
      <c r="R6" s="56" t="s">
        <v>96</v>
      </c>
      <c r="S6" s="56" t="s">
        <v>97</v>
      </c>
      <c r="T6" s="31"/>
    </row>
    <row r="7" spans="1:21" s="2" customFormat="1" ht="19.5" customHeight="1">
      <c r="A7" s="32" t="s">
        <v>78</v>
      </c>
      <c r="B7" s="17" t="s">
        <v>1</v>
      </c>
      <c r="C7" s="18">
        <f>SUM(C8:C43)</f>
        <v>14777.084499999997</v>
      </c>
      <c r="D7" s="18">
        <f>SUM(D8:D43)</f>
        <v>15320.4759</v>
      </c>
      <c r="E7" s="19"/>
      <c r="F7" s="19">
        <f>SUM(F8:F43)</f>
        <v>172118.95930000002</v>
      </c>
      <c r="G7" s="18"/>
      <c r="H7" s="19">
        <f>SUM(H8:H43)</f>
        <v>5690.3193999999985</v>
      </c>
      <c r="I7" s="19"/>
      <c r="J7" s="18">
        <f>SUM(J8:J43)</f>
        <v>4729.178</v>
      </c>
      <c r="K7" s="18">
        <f>SUM(K8:K43)</f>
        <v>10474500</v>
      </c>
      <c r="L7" s="18">
        <f aca="true" t="shared" si="0" ref="L7:S7">SUM(L8:L43)</f>
        <v>7570622.53</v>
      </c>
      <c r="M7" s="18">
        <f t="shared" si="0"/>
        <v>5629305.53</v>
      </c>
      <c r="N7" s="18">
        <f t="shared" si="0"/>
        <v>10022230</v>
      </c>
      <c r="O7" s="18">
        <f t="shared" si="0"/>
        <v>469163</v>
      </c>
      <c r="P7" s="18">
        <f t="shared" si="0"/>
        <v>16893</v>
      </c>
      <c r="Q7" s="18">
        <f t="shared" si="0"/>
        <v>-6942.68</v>
      </c>
      <c r="R7" s="18">
        <f t="shared" si="0"/>
        <v>9950.319999999994</v>
      </c>
      <c r="S7" s="18">
        <f t="shared" si="0"/>
        <v>202486.68</v>
      </c>
      <c r="T7" s="40"/>
      <c r="U7" s="59">
        <f>SUM(U8:U43)</f>
        <v>462220.32</v>
      </c>
    </row>
    <row r="8" spans="1:21" s="2" customFormat="1" ht="19.5" customHeight="1">
      <c r="A8" s="52">
        <v>1</v>
      </c>
      <c r="B8" s="20" t="s">
        <v>42</v>
      </c>
      <c r="C8" s="19">
        <v>75.3862</v>
      </c>
      <c r="D8" s="19">
        <v>78.0532</v>
      </c>
      <c r="E8" s="17">
        <v>35</v>
      </c>
      <c r="F8" s="19">
        <v>851.5529</v>
      </c>
      <c r="G8" s="18"/>
      <c r="H8" s="19"/>
      <c r="I8" s="19"/>
      <c r="J8" s="18"/>
      <c r="K8" s="18">
        <f>ROUND((E8*F8)+(G8*H8)+(I8*J8),0)</f>
        <v>29804</v>
      </c>
      <c r="L8" s="18">
        <v>26379.53</v>
      </c>
      <c r="M8" s="18">
        <v>26379.53</v>
      </c>
      <c r="N8" s="17">
        <v>27220</v>
      </c>
      <c r="O8" s="21">
        <v>8737</v>
      </c>
      <c r="P8" s="18">
        <f>N8+O8-K8</f>
        <v>6153</v>
      </c>
      <c r="Q8" s="18"/>
      <c r="R8" s="18">
        <f>P8+Q8</f>
        <v>6153</v>
      </c>
      <c r="S8" s="18">
        <f>IF(R8&gt;0,0,-R8)</f>
        <v>0</v>
      </c>
      <c r="T8" s="40">
        <v>2584</v>
      </c>
      <c r="U8" s="59">
        <f>O8+Q8</f>
        <v>8737</v>
      </c>
    </row>
    <row r="9" spans="1:21" s="2" customFormat="1" ht="19.5" customHeight="1">
      <c r="A9" s="52">
        <v>2</v>
      </c>
      <c r="B9" s="20" t="s">
        <v>2</v>
      </c>
      <c r="C9" s="19">
        <v>74.1434</v>
      </c>
      <c r="D9" s="19">
        <v>77.2779</v>
      </c>
      <c r="E9" s="17">
        <v>35</v>
      </c>
      <c r="F9" s="19">
        <v>872.8709</v>
      </c>
      <c r="G9" s="18"/>
      <c r="H9" s="19"/>
      <c r="I9" s="19"/>
      <c r="J9" s="18"/>
      <c r="K9" s="18">
        <f aca="true" t="shared" si="1" ref="K9:K43">ROUND((E9*F9)+(G9*H9)+(I9*J9),0)</f>
        <v>30550</v>
      </c>
      <c r="L9" s="18"/>
      <c r="M9" s="18"/>
      <c r="N9" s="17">
        <v>25810</v>
      </c>
      <c r="O9" s="21">
        <v>5004</v>
      </c>
      <c r="P9" s="18">
        <f aca="true" t="shared" si="2" ref="P9:P43">N9+O9-K9</f>
        <v>264</v>
      </c>
      <c r="Q9" s="18"/>
      <c r="R9" s="18">
        <f aca="true" t="shared" si="3" ref="R9:R43">P9+Q9</f>
        <v>264</v>
      </c>
      <c r="S9" s="18">
        <f aca="true" t="shared" si="4" ref="S9:S43">IF(R9&gt;0,0,-R9)</f>
        <v>0</v>
      </c>
      <c r="T9" s="40"/>
      <c r="U9" s="59">
        <f aca="true" t="shared" si="5" ref="U9:U43">O9+Q9</f>
        <v>5004</v>
      </c>
    </row>
    <row r="10" spans="1:21" s="2" customFormat="1" ht="19.5" customHeight="1">
      <c r="A10" s="52">
        <v>3</v>
      </c>
      <c r="B10" s="22" t="s">
        <v>47</v>
      </c>
      <c r="C10" s="19">
        <v>885.0221</v>
      </c>
      <c r="D10" s="19">
        <v>963.3641</v>
      </c>
      <c r="E10" s="17">
        <v>70</v>
      </c>
      <c r="F10" s="19">
        <v>8331.1651</v>
      </c>
      <c r="G10" s="18">
        <v>55</v>
      </c>
      <c r="H10" s="19">
        <v>2619.8684</v>
      </c>
      <c r="I10" s="17">
        <v>15</v>
      </c>
      <c r="J10" s="18">
        <v>2413.23</v>
      </c>
      <c r="K10" s="18">
        <f>ROUND((E10*F10)+(G10*H10)+(I10*J10),0)</f>
        <v>763473</v>
      </c>
      <c r="L10" s="17">
        <v>653735</v>
      </c>
      <c r="M10" s="17"/>
      <c r="N10" s="17">
        <v>745420</v>
      </c>
      <c r="O10" s="21"/>
      <c r="P10" s="18">
        <f t="shared" si="2"/>
        <v>-18053</v>
      </c>
      <c r="Q10" s="18">
        <v>-738.6</v>
      </c>
      <c r="R10" s="18">
        <f t="shared" si="3"/>
        <v>-18791.6</v>
      </c>
      <c r="S10" s="18">
        <f t="shared" si="4"/>
        <v>18791.6</v>
      </c>
      <c r="T10" s="40">
        <v>19377</v>
      </c>
      <c r="U10" s="59">
        <f t="shared" si="5"/>
        <v>-738.6</v>
      </c>
    </row>
    <row r="11" spans="1:21" s="15" customFormat="1" ht="19.5" customHeight="1">
      <c r="A11" s="52">
        <v>4</v>
      </c>
      <c r="B11" s="22" t="s">
        <v>3</v>
      </c>
      <c r="C11" s="19">
        <v>357.5359</v>
      </c>
      <c r="D11" s="19">
        <v>371.483</v>
      </c>
      <c r="E11" s="17">
        <v>70</v>
      </c>
      <c r="F11" s="19">
        <v>4380.1092</v>
      </c>
      <c r="G11" s="18">
        <v>55</v>
      </c>
      <c r="H11" s="19">
        <v>97.1284</v>
      </c>
      <c r="I11" s="22"/>
      <c r="J11" s="18"/>
      <c r="K11" s="18">
        <f>ROUND((E11*F11)+(G11*H11)+(I11*J11),0)</f>
        <v>311950</v>
      </c>
      <c r="L11" s="22"/>
      <c r="M11" s="22"/>
      <c r="N11" s="17">
        <v>299130</v>
      </c>
      <c r="O11" s="21"/>
      <c r="P11" s="18">
        <f t="shared" si="2"/>
        <v>-12820</v>
      </c>
      <c r="Q11" s="18">
        <v>1735.8</v>
      </c>
      <c r="R11" s="18">
        <f t="shared" si="3"/>
        <v>-11084.2</v>
      </c>
      <c r="S11" s="18">
        <f t="shared" si="4"/>
        <v>11084.2</v>
      </c>
      <c r="T11" s="38">
        <v>11315</v>
      </c>
      <c r="U11" s="59">
        <f t="shared" si="5"/>
        <v>1735.8</v>
      </c>
    </row>
    <row r="12" spans="1:21" s="15" customFormat="1" ht="19.5" customHeight="1">
      <c r="A12" s="52">
        <v>5</v>
      </c>
      <c r="B12" s="22" t="s">
        <v>43</v>
      </c>
      <c r="C12" s="19">
        <v>197.2023</v>
      </c>
      <c r="D12" s="19">
        <v>203.6822</v>
      </c>
      <c r="E12" s="17">
        <v>70</v>
      </c>
      <c r="F12" s="19">
        <v>2477.2621</v>
      </c>
      <c r="G12" s="18">
        <v>55</v>
      </c>
      <c r="H12" s="19">
        <v>41.3736</v>
      </c>
      <c r="I12" s="22"/>
      <c r="J12" s="18"/>
      <c r="K12" s="18">
        <f t="shared" si="1"/>
        <v>175684</v>
      </c>
      <c r="L12" s="22">
        <v>147327</v>
      </c>
      <c r="M12" s="22">
        <v>143548</v>
      </c>
      <c r="N12" s="17">
        <v>164980</v>
      </c>
      <c r="O12" s="21"/>
      <c r="P12" s="18">
        <f t="shared" si="2"/>
        <v>-10704</v>
      </c>
      <c r="Q12" s="18"/>
      <c r="R12" s="18">
        <f t="shared" si="3"/>
        <v>-10704</v>
      </c>
      <c r="S12" s="18">
        <f t="shared" si="4"/>
        <v>10704</v>
      </c>
      <c r="T12" s="38"/>
      <c r="U12" s="59">
        <f t="shared" si="5"/>
        <v>0</v>
      </c>
    </row>
    <row r="13" spans="1:21" s="37" customFormat="1" ht="19.5" customHeight="1">
      <c r="A13" s="52">
        <v>6</v>
      </c>
      <c r="B13" s="20" t="s">
        <v>32</v>
      </c>
      <c r="C13" s="34">
        <v>310.621</v>
      </c>
      <c r="D13" s="34">
        <v>323.3051</v>
      </c>
      <c r="E13" s="20">
        <v>35</v>
      </c>
      <c r="F13" s="34">
        <v>3825.5527</v>
      </c>
      <c r="G13" s="47">
        <v>27.5</v>
      </c>
      <c r="H13" s="34">
        <v>13.5528</v>
      </c>
      <c r="I13" s="20"/>
      <c r="J13" s="35"/>
      <c r="K13" s="35">
        <f>ROUND((E13*F13)+(G13*H13)+(I13*J13),0)</f>
        <v>134267</v>
      </c>
      <c r="L13" s="20">
        <v>132528</v>
      </c>
      <c r="M13" s="20">
        <v>131821</v>
      </c>
      <c r="N13" s="20">
        <v>133960</v>
      </c>
      <c r="O13" s="35"/>
      <c r="P13" s="18">
        <f t="shared" si="2"/>
        <v>-307</v>
      </c>
      <c r="Q13" s="35"/>
      <c r="R13" s="35">
        <f t="shared" si="3"/>
        <v>-307</v>
      </c>
      <c r="S13" s="18">
        <f t="shared" si="4"/>
        <v>307</v>
      </c>
      <c r="T13" s="39"/>
      <c r="U13" s="59">
        <f t="shared" si="5"/>
        <v>0</v>
      </c>
    </row>
    <row r="14" spans="1:21" s="37" customFormat="1" ht="19.5" customHeight="1">
      <c r="A14" s="52">
        <v>7</v>
      </c>
      <c r="B14" s="20" t="s">
        <v>52</v>
      </c>
      <c r="C14" s="34">
        <v>56.02</v>
      </c>
      <c r="D14" s="34">
        <v>56.7</v>
      </c>
      <c r="E14" s="20">
        <v>35</v>
      </c>
      <c r="F14" s="34">
        <v>691.1171</v>
      </c>
      <c r="G14" s="35"/>
      <c r="H14" s="34"/>
      <c r="I14" s="20"/>
      <c r="J14" s="35"/>
      <c r="K14" s="35">
        <f>ROUND((E14*F14)+(G14*H14)+(I14*J14),0)</f>
        <v>24189</v>
      </c>
      <c r="L14" s="20">
        <v>21563</v>
      </c>
      <c r="M14" s="20">
        <v>21563</v>
      </c>
      <c r="N14" s="20">
        <v>26850</v>
      </c>
      <c r="O14" s="35"/>
      <c r="P14" s="18">
        <f t="shared" si="2"/>
        <v>2661</v>
      </c>
      <c r="Q14" s="35"/>
      <c r="R14" s="35">
        <f t="shared" si="3"/>
        <v>2661</v>
      </c>
      <c r="S14" s="18">
        <f t="shared" si="4"/>
        <v>0</v>
      </c>
      <c r="T14" s="39">
        <v>-2661</v>
      </c>
      <c r="U14" s="59">
        <f t="shared" si="5"/>
        <v>0</v>
      </c>
    </row>
    <row r="15" spans="1:21" s="37" customFormat="1" ht="19.5" customHeight="1">
      <c r="A15" s="52">
        <v>8</v>
      </c>
      <c r="B15" s="44" t="s">
        <v>83</v>
      </c>
      <c r="C15" s="34">
        <v>238.9987</v>
      </c>
      <c r="D15" s="34">
        <v>252.8243</v>
      </c>
      <c r="E15" s="20">
        <v>70</v>
      </c>
      <c r="F15" s="34">
        <v>2131.0003</v>
      </c>
      <c r="G15" s="35">
        <v>55</v>
      </c>
      <c r="H15" s="34">
        <v>825.2528</v>
      </c>
      <c r="I15" s="20">
        <v>15</v>
      </c>
      <c r="J15" s="45">
        <f>2085.0122-1303.68</f>
        <v>781.3322000000001</v>
      </c>
      <c r="K15" s="35">
        <f>ROUND((E15*F15)+(G15*H15)+(I15*J15),0)</f>
        <v>206279</v>
      </c>
      <c r="L15" s="20">
        <v>162716</v>
      </c>
      <c r="M15" s="20">
        <v>162716</v>
      </c>
      <c r="N15" s="20">
        <v>153580</v>
      </c>
      <c r="O15" s="35">
        <v>31736</v>
      </c>
      <c r="P15" s="18">
        <f t="shared" si="2"/>
        <v>-20963</v>
      </c>
      <c r="Q15" s="35">
        <v>-5381</v>
      </c>
      <c r="R15" s="35">
        <f t="shared" si="3"/>
        <v>-26344</v>
      </c>
      <c r="S15" s="18">
        <f t="shared" si="4"/>
        <v>26344</v>
      </c>
      <c r="T15" s="39"/>
      <c r="U15" s="59">
        <f t="shared" si="5"/>
        <v>26355</v>
      </c>
    </row>
    <row r="16" spans="1:21" s="2" customFormat="1" ht="19.5" customHeight="1">
      <c r="A16" s="52">
        <v>9</v>
      </c>
      <c r="B16" s="46" t="s">
        <v>84</v>
      </c>
      <c r="C16" s="19">
        <v>271.8503</v>
      </c>
      <c r="D16" s="19">
        <v>289.5224</v>
      </c>
      <c r="E16" s="17">
        <v>70</v>
      </c>
      <c r="F16" s="19">
        <v>1623.6884</v>
      </c>
      <c r="G16" s="18">
        <v>55</v>
      </c>
      <c r="H16" s="19">
        <v>1696.8496</v>
      </c>
      <c r="I16" s="17">
        <v>15</v>
      </c>
      <c r="J16" s="18">
        <f>2880.1719-1450.76</f>
        <v>1429.4118999999998</v>
      </c>
      <c r="K16" s="18">
        <f t="shared" si="1"/>
        <v>228426</v>
      </c>
      <c r="L16" s="17">
        <v>197496</v>
      </c>
      <c r="M16" s="17">
        <v>171475</v>
      </c>
      <c r="N16" s="17">
        <v>185830</v>
      </c>
      <c r="O16" s="21">
        <v>36751</v>
      </c>
      <c r="P16" s="18">
        <f t="shared" si="2"/>
        <v>-5845</v>
      </c>
      <c r="Q16" s="18">
        <f>200.7-177.9</f>
        <v>22.799999999999983</v>
      </c>
      <c r="R16" s="18">
        <f t="shared" si="3"/>
        <v>-5822.2</v>
      </c>
      <c r="S16" s="18">
        <f t="shared" si="4"/>
        <v>5822.2</v>
      </c>
      <c r="T16" s="40"/>
      <c r="U16" s="59">
        <f t="shared" si="5"/>
        <v>36773.8</v>
      </c>
    </row>
    <row r="17" spans="1:21" s="2" customFormat="1" ht="19.5" customHeight="1">
      <c r="A17" s="52">
        <v>10</v>
      </c>
      <c r="B17" s="22" t="s">
        <v>45</v>
      </c>
      <c r="C17" s="19">
        <v>44.5881</v>
      </c>
      <c r="D17" s="19">
        <v>46.0294</v>
      </c>
      <c r="E17" s="17">
        <v>35</v>
      </c>
      <c r="F17" s="19">
        <v>539.1831</v>
      </c>
      <c r="G17" s="18"/>
      <c r="H17" s="19"/>
      <c r="I17" s="19"/>
      <c r="J17" s="18"/>
      <c r="K17" s="18">
        <f>ROUND((E17*F17)+(G17*H17)+(I17*J17),0)</f>
        <v>18871</v>
      </c>
      <c r="L17" s="18">
        <v>16499</v>
      </c>
      <c r="M17" s="18">
        <v>16499</v>
      </c>
      <c r="N17" s="17">
        <v>13630</v>
      </c>
      <c r="O17" s="21">
        <v>9740</v>
      </c>
      <c r="P17" s="18">
        <f t="shared" si="2"/>
        <v>4499</v>
      </c>
      <c r="Q17" s="18"/>
      <c r="R17" s="18">
        <f t="shared" si="3"/>
        <v>4499</v>
      </c>
      <c r="S17" s="18">
        <f t="shared" si="4"/>
        <v>0</v>
      </c>
      <c r="T17" s="40"/>
      <c r="U17" s="59">
        <f t="shared" si="5"/>
        <v>9740</v>
      </c>
    </row>
    <row r="18" spans="1:21" s="37" customFormat="1" ht="19.5" customHeight="1">
      <c r="A18" s="52">
        <v>11</v>
      </c>
      <c r="B18" s="20" t="s">
        <v>33</v>
      </c>
      <c r="C18" s="34">
        <v>982.9801</v>
      </c>
      <c r="D18" s="34">
        <v>1012.6048</v>
      </c>
      <c r="E18" s="20">
        <v>35</v>
      </c>
      <c r="F18" s="34">
        <v>11824.401</v>
      </c>
      <c r="G18" s="47">
        <v>27.5</v>
      </c>
      <c r="H18" s="34">
        <v>80.9978</v>
      </c>
      <c r="I18" s="20"/>
      <c r="J18" s="35"/>
      <c r="K18" s="35">
        <f t="shared" si="1"/>
        <v>416081</v>
      </c>
      <c r="L18" s="20">
        <v>367827</v>
      </c>
      <c r="M18" s="20">
        <v>365987</v>
      </c>
      <c r="N18" s="20">
        <v>417560</v>
      </c>
      <c r="O18" s="35"/>
      <c r="P18" s="18">
        <f t="shared" si="2"/>
        <v>1479</v>
      </c>
      <c r="Q18" s="35"/>
      <c r="R18" s="35">
        <f t="shared" si="3"/>
        <v>1479</v>
      </c>
      <c r="S18" s="18">
        <f t="shared" si="4"/>
        <v>0</v>
      </c>
      <c r="T18" s="39"/>
      <c r="U18" s="59">
        <f t="shared" si="5"/>
        <v>0</v>
      </c>
    </row>
    <row r="19" spans="1:21" s="2" customFormat="1" ht="19.5" customHeight="1">
      <c r="A19" s="52">
        <v>12</v>
      </c>
      <c r="B19" s="22" t="s">
        <v>5</v>
      </c>
      <c r="C19" s="19">
        <v>507.975</v>
      </c>
      <c r="D19" s="19">
        <v>479.3263</v>
      </c>
      <c r="E19" s="17">
        <v>35</v>
      </c>
      <c r="F19" s="19">
        <v>5788.8484</v>
      </c>
      <c r="G19" s="18"/>
      <c r="H19" s="19"/>
      <c r="I19" s="17"/>
      <c r="J19" s="18"/>
      <c r="K19" s="18">
        <f t="shared" si="1"/>
        <v>202610</v>
      </c>
      <c r="L19" s="17"/>
      <c r="M19" s="17"/>
      <c r="N19" s="22">
        <v>187420</v>
      </c>
      <c r="O19" s="21">
        <v>46110</v>
      </c>
      <c r="P19" s="18">
        <f t="shared" si="2"/>
        <v>30920</v>
      </c>
      <c r="Q19" s="18"/>
      <c r="R19" s="18">
        <f t="shared" si="3"/>
        <v>30920</v>
      </c>
      <c r="S19" s="18">
        <f t="shared" si="4"/>
        <v>0</v>
      </c>
      <c r="T19" s="40"/>
      <c r="U19" s="59">
        <f t="shared" si="5"/>
        <v>46110</v>
      </c>
    </row>
    <row r="20" spans="1:21" s="2" customFormat="1" ht="19.5" customHeight="1">
      <c r="A20" s="52">
        <v>13</v>
      </c>
      <c r="B20" s="22" t="s">
        <v>54</v>
      </c>
      <c r="C20" s="19">
        <v>74.705</v>
      </c>
      <c r="D20" s="19">
        <v>71.8301</v>
      </c>
      <c r="E20" s="17">
        <v>35</v>
      </c>
      <c r="F20" s="19">
        <v>871.3801</v>
      </c>
      <c r="G20" s="18"/>
      <c r="H20" s="19"/>
      <c r="I20" s="17"/>
      <c r="J20" s="18"/>
      <c r="K20" s="18">
        <f t="shared" si="1"/>
        <v>30498</v>
      </c>
      <c r="L20" s="17">
        <v>28169</v>
      </c>
      <c r="M20" s="17">
        <v>28169</v>
      </c>
      <c r="N20" s="22">
        <v>33840</v>
      </c>
      <c r="O20" s="21">
        <v>1771</v>
      </c>
      <c r="P20" s="18">
        <f t="shared" si="2"/>
        <v>5113</v>
      </c>
      <c r="Q20" s="18"/>
      <c r="R20" s="18">
        <f t="shared" si="3"/>
        <v>5113</v>
      </c>
      <c r="S20" s="18">
        <f t="shared" si="4"/>
        <v>0</v>
      </c>
      <c r="T20" s="40"/>
      <c r="U20" s="59">
        <f t="shared" si="5"/>
        <v>1771</v>
      </c>
    </row>
    <row r="21" spans="1:21" s="2" customFormat="1" ht="19.5" customHeight="1">
      <c r="A21" s="52">
        <v>14</v>
      </c>
      <c r="B21" s="22" t="s">
        <v>6</v>
      </c>
      <c r="C21" s="19">
        <v>875.1634</v>
      </c>
      <c r="D21" s="19">
        <v>906.8111</v>
      </c>
      <c r="E21" s="17">
        <v>70</v>
      </c>
      <c r="F21" s="19">
        <v>10694.7455</v>
      </c>
      <c r="G21" s="18"/>
      <c r="H21" s="19"/>
      <c r="I21" s="17"/>
      <c r="J21" s="18"/>
      <c r="K21" s="18">
        <f t="shared" si="1"/>
        <v>748632</v>
      </c>
      <c r="L21" s="17">
        <v>647551</v>
      </c>
      <c r="M21" s="17">
        <v>645697</v>
      </c>
      <c r="N21" s="17">
        <v>720370</v>
      </c>
      <c r="O21" s="21">
        <v>30163</v>
      </c>
      <c r="P21" s="18">
        <f t="shared" si="2"/>
        <v>1901</v>
      </c>
      <c r="Q21" s="18"/>
      <c r="R21" s="18">
        <f t="shared" si="3"/>
        <v>1901</v>
      </c>
      <c r="S21" s="18">
        <f t="shared" si="4"/>
        <v>0</v>
      </c>
      <c r="T21" s="40"/>
      <c r="U21" s="59">
        <f t="shared" si="5"/>
        <v>30163</v>
      </c>
    </row>
    <row r="22" spans="1:21" ht="19.5" customHeight="1">
      <c r="A22" s="52">
        <v>15</v>
      </c>
      <c r="B22" s="20" t="s">
        <v>7</v>
      </c>
      <c r="C22" s="19">
        <v>383.1313</v>
      </c>
      <c r="D22" s="19">
        <v>407.8441</v>
      </c>
      <c r="E22" s="17">
        <v>35</v>
      </c>
      <c r="F22" s="19">
        <v>4686.5649</v>
      </c>
      <c r="G22" s="48">
        <v>27.5</v>
      </c>
      <c r="H22" s="19">
        <v>15.2652</v>
      </c>
      <c r="I22" s="17"/>
      <c r="J22" s="18"/>
      <c r="K22" s="18">
        <f t="shared" si="1"/>
        <v>164450</v>
      </c>
      <c r="L22" s="17">
        <v>140335</v>
      </c>
      <c r="M22" s="17">
        <v>140335</v>
      </c>
      <c r="N22" s="17">
        <v>159940</v>
      </c>
      <c r="O22" s="21"/>
      <c r="P22" s="18">
        <f t="shared" si="2"/>
        <v>-4510</v>
      </c>
      <c r="Q22" s="18">
        <v>380</v>
      </c>
      <c r="R22" s="18">
        <f t="shared" si="3"/>
        <v>-4130</v>
      </c>
      <c r="S22" s="18">
        <f t="shared" si="4"/>
        <v>4130</v>
      </c>
      <c r="T22" s="41">
        <v>4129</v>
      </c>
      <c r="U22" s="59">
        <f t="shared" si="5"/>
        <v>380</v>
      </c>
    </row>
    <row r="23" spans="1:21" ht="19.5" customHeight="1">
      <c r="A23" s="52">
        <v>16</v>
      </c>
      <c r="B23" s="22" t="s">
        <v>57</v>
      </c>
      <c r="C23" s="19">
        <v>5.6986</v>
      </c>
      <c r="D23" s="19">
        <v>5.4654</v>
      </c>
      <c r="E23" s="17">
        <v>35</v>
      </c>
      <c r="F23" s="19">
        <v>66.4363</v>
      </c>
      <c r="G23" s="18"/>
      <c r="H23" s="19"/>
      <c r="I23" s="17"/>
      <c r="J23" s="18"/>
      <c r="K23" s="18">
        <f t="shared" si="1"/>
        <v>2325</v>
      </c>
      <c r="L23" s="17">
        <v>2321</v>
      </c>
      <c r="M23" s="17">
        <v>2228</v>
      </c>
      <c r="N23" s="17">
        <v>2710</v>
      </c>
      <c r="O23" s="21">
        <v>411</v>
      </c>
      <c r="P23" s="18">
        <f t="shared" si="2"/>
        <v>796</v>
      </c>
      <c r="Q23" s="18"/>
      <c r="R23" s="18">
        <f t="shared" si="3"/>
        <v>796</v>
      </c>
      <c r="S23" s="18">
        <f t="shared" si="4"/>
        <v>0</v>
      </c>
      <c r="T23" s="41">
        <v>-385</v>
      </c>
      <c r="U23" s="59">
        <f t="shared" si="5"/>
        <v>411</v>
      </c>
    </row>
    <row r="24" spans="1:21" s="36" customFormat="1" ht="19.5" customHeight="1">
      <c r="A24" s="52">
        <v>17</v>
      </c>
      <c r="B24" s="20" t="s">
        <v>14</v>
      </c>
      <c r="C24" s="34">
        <v>451.4652</v>
      </c>
      <c r="D24" s="34">
        <v>462.4007</v>
      </c>
      <c r="E24" s="20">
        <v>70</v>
      </c>
      <c r="F24" s="34">
        <v>5385.1</v>
      </c>
      <c r="G24" s="35"/>
      <c r="H24" s="34"/>
      <c r="I24" s="20"/>
      <c r="J24" s="35"/>
      <c r="K24" s="35">
        <f t="shared" si="1"/>
        <v>376957</v>
      </c>
      <c r="L24" s="20">
        <v>326600</v>
      </c>
      <c r="M24" s="20">
        <v>326643</v>
      </c>
      <c r="N24" s="20">
        <v>369300</v>
      </c>
      <c r="O24" s="35">
        <v>2139</v>
      </c>
      <c r="P24" s="18">
        <f t="shared" si="2"/>
        <v>-5518</v>
      </c>
      <c r="Q24" s="35">
        <v>-2995.1</v>
      </c>
      <c r="R24" s="35">
        <f t="shared" si="3"/>
        <v>-8513.1</v>
      </c>
      <c r="S24" s="18">
        <f t="shared" si="4"/>
        <v>8513.1</v>
      </c>
      <c r="T24" s="43"/>
      <c r="U24" s="59">
        <f t="shared" si="5"/>
        <v>-856.0999999999999</v>
      </c>
    </row>
    <row r="25" spans="1:21" s="5" customFormat="1" ht="19.5" customHeight="1">
      <c r="A25" s="52">
        <v>18</v>
      </c>
      <c r="B25" s="22" t="s">
        <v>8</v>
      </c>
      <c r="C25" s="19">
        <v>1265.9392</v>
      </c>
      <c r="D25" s="19">
        <v>1302.9654</v>
      </c>
      <c r="E25" s="17">
        <v>35</v>
      </c>
      <c r="F25" s="19">
        <v>15537.0452</v>
      </c>
      <c r="G25" s="18"/>
      <c r="H25" s="19"/>
      <c r="I25" s="22"/>
      <c r="J25" s="18"/>
      <c r="K25" s="18">
        <f t="shared" si="1"/>
        <v>543797</v>
      </c>
      <c r="L25" s="22">
        <v>470556</v>
      </c>
      <c r="M25" s="22"/>
      <c r="N25" s="17">
        <v>523000</v>
      </c>
      <c r="O25" s="21"/>
      <c r="P25" s="18">
        <f t="shared" si="2"/>
        <v>-20797</v>
      </c>
      <c r="Q25" s="18"/>
      <c r="R25" s="18">
        <f t="shared" si="3"/>
        <v>-20797</v>
      </c>
      <c r="S25" s="18">
        <f t="shared" si="4"/>
        <v>20797</v>
      </c>
      <c r="T25" s="42"/>
      <c r="U25" s="59">
        <f t="shared" si="5"/>
        <v>0</v>
      </c>
    </row>
    <row r="26" spans="1:21" s="5" customFormat="1" ht="19.5" customHeight="1">
      <c r="A26" s="52">
        <v>19</v>
      </c>
      <c r="B26" s="22" t="s">
        <v>55</v>
      </c>
      <c r="C26" s="19">
        <v>93.5663</v>
      </c>
      <c r="D26" s="19">
        <v>102.9943</v>
      </c>
      <c r="E26" s="17">
        <v>35</v>
      </c>
      <c r="F26" s="19">
        <v>1125.7479</v>
      </c>
      <c r="G26" s="18"/>
      <c r="H26" s="19"/>
      <c r="I26" s="22"/>
      <c r="J26" s="18"/>
      <c r="K26" s="18">
        <f t="shared" si="1"/>
        <v>39401</v>
      </c>
      <c r="L26" s="22">
        <v>34739</v>
      </c>
      <c r="M26" s="22"/>
      <c r="N26" s="17">
        <v>43270</v>
      </c>
      <c r="O26" s="21">
        <v>16098</v>
      </c>
      <c r="P26" s="18">
        <f t="shared" si="2"/>
        <v>19967</v>
      </c>
      <c r="Q26" s="18"/>
      <c r="R26" s="18">
        <f t="shared" si="3"/>
        <v>19967</v>
      </c>
      <c r="S26" s="18">
        <f t="shared" si="4"/>
        <v>0</v>
      </c>
      <c r="T26" s="42"/>
      <c r="U26" s="59">
        <f t="shared" si="5"/>
        <v>16098</v>
      </c>
    </row>
    <row r="27" spans="1:21" s="5" customFormat="1" ht="19.5" customHeight="1">
      <c r="A27" s="52">
        <v>20</v>
      </c>
      <c r="B27" s="20" t="s">
        <v>35</v>
      </c>
      <c r="C27" s="19">
        <v>1305.8605</v>
      </c>
      <c r="D27" s="19">
        <v>1366.9943</v>
      </c>
      <c r="E27" s="17">
        <v>70</v>
      </c>
      <c r="F27" s="19">
        <v>15703.0206</v>
      </c>
      <c r="G27" s="18"/>
      <c r="H27" s="19"/>
      <c r="I27" s="22"/>
      <c r="J27" s="18"/>
      <c r="K27" s="18">
        <f t="shared" si="1"/>
        <v>1099211</v>
      </c>
      <c r="L27" s="22">
        <v>938208</v>
      </c>
      <c r="M27" s="22">
        <v>938208</v>
      </c>
      <c r="N27" s="17">
        <v>1069720</v>
      </c>
      <c r="O27" s="21"/>
      <c r="P27" s="18">
        <f t="shared" si="2"/>
        <v>-29491</v>
      </c>
      <c r="Q27" s="18"/>
      <c r="R27" s="18">
        <f t="shared" si="3"/>
        <v>-29491</v>
      </c>
      <c r="S27" s="18">
        <f t="shared" si="4"/>
        <v>29491</v>
      </c>
      <c r="T27" s="42"/>
      <c r="U27" s="59">
        <f t="shared" si="5"/>
        <v>0</v>
      </c>
    </row>
    <row r="28" spans="1:21" s="36" customFormat="1" ht="19.5" customHeight="1">
      <c r="A28" s="52">
        <v>21</v>
      </c>
      <c r="B28" s="20" t="s">
        <v>15</v>
      </c>
      <c r="C28" s="34">
        <v>640.1054</v>
      </c>
      <c r="D28" s="34">
        <v>664.036</v>
      </c>
      <c r="E28" s="20">
        <v>70</v>
      </c>
      <c r="F28" s="34">
        <v>7892.8749</v>
      </c>
      <c r="G28" s="35">
        <v>55</v>
      </c>
      <c r="H28" s="34">
        <v>151.0902</v>
      </c>
      <c r="I28" s="20"/>
      <c r="J28" s="35"/>
      <c r="K28" s="35">
        <f t="shared" si="1"/>
        <v>560811</v>
      </c>
      <c r="L28" s="20">
        <v>469487</v>
      </c>
      <c r="M28" s="20">
        <v>468896</v>
      </c>
      <c r="N28" s="20">
        <v>528530</v>
      </c>
      <c r="O28" s="35">
        <v>5984</v>
      </c>
      <c r="P28" s="18">
        <f t="shared" si="2"/>
        <v>-26297</v>
      </c>
      <c r="Q28" s="35"/>
      <c r="R28" s="35">
        <f t="shared" si="3"/>
        <v>-26297</v>
      </c>
      <c r="S28" s="18">
        <f t="shared" si="4"/>
        <v>26297</v>
      </c>
      <c r="T28" s="43"/>
      <c r="U28" s="59">
        <f t="shared" si="5"/>
        <v>5984</v>
      </c>
    </row>
    <row r="29" spans="1:21" ht="19.5" customHeight="1">
      <c r="A29" s="32">
        <v>22</v>
      </c>
      <c r="B29" s="55" t="s">
        <v>87</v>
      </c>
      <c r="C29" s="19">
        <v>891.1332</v>
      </c>
      <c r="D29" s="19">
        <v>931.4932</v>
      </c>
      <c r="E29" s="17">
        <v>70</v>
      </c>
      <c r="F29" s="19">
        <v>10805.0993</v>
      </c>
      <c r="G29" s="18">
        <v>15</v>
      </c>
      <c r="H29" s="19">
        <v>62.92</v>
      </c>
      <c r="I29" s="17"/>
      <c r="J29" s="18"/>
      <c r="K29" s="18">
        <f t="shared" si="1"/>
        <v>757301</v>
      </c>
      <c r="L29" s="17"/>
      <c r="M29" s="17"/>
      <c r="N29" s="17">
        <v>742150</v>
      </c>
      <c r="O29" s="21">
        <v>12588</v>
      </c>
      <c r="P29" s="18">
        <f t="shared" si="2"/>
        <v>-2563</v>
      </c>
      <c r="Q29" s="18"/>
      <c r="R29" s="18">
        <f t="shared" si="3"/>
        <v>-2563</v>
      </c>
      <c r="S29" s="18">
        <f t="shared" si="4"/>
        <v>2563</v>
      </c>
      <c r="T29" s="41"/>
      <c r="U29" s="59">
        <f t="shared" si="5"/>
        <v>12588</v>
      </c>
    </row>
    <row r="30" spans="1:21" s="36" customFormat="1" ht="19.5" customHeight="1">
      <c r="A30" s="52">
        <v>23</v>
      </c>
      <c r="B30" s="49" t="s">
        <v>85</v>
      </c>
      <c r="C30" s="34">
        <v>835.1531</v>
      </c>
      <c r="D30" s="34">
        <v>885.2719</v>
      </c>
      <c r="E30" s="20">
        <v>35</v>
      </c>
      <c r="F30" s="34">
        <v>9089.2385</v>
      </c>
      <c r="G30" s="35"/>
      <c r="H30" s="34"/>
      <c r="I30" s="20"/>
      <c r="J30" s="35"/>
      <c r="K30" s="35">
        <f t="shared" si="1"/>
        <v>318123</v>
      </c>
      <c r="L30" s="20">
        <v>279316</v>
      </c>
      <c r="M30" s="20"/>
      <c r="N30" s="20">
        <v>336090</v>
      </c>
      <c r="O30" s="35">
        <v>15107</v>
      </c>
      <c r="P30" s="18">
        <f t="shared" si="2"/>
        <v>33074</v>
      </c>
      <c r="Q30" s="35"/>
      <c r="R30" s="35">
        <f t="shared" si="3"/>
        <v>33074</v>
      </c>
      <c r="S30" s="18">
        <f t="shared" si="4"/>
        <v>0</v>
      </c>
      <c r="T30" s="43"/>
      <c r="U30" s="59">
        <f t="shared" si="5"/>
        <v>15107</v>
      </c>
    </row>
    <row r="31" spans="1:21" s="5" customFormat="1" ht="19.5" customHeight="1">
      <c r="A31" s="52">
        <v>24</v>
      </c>
      <c r="B31" s="22" t="s">
        <v>53</v>
      </c>
      <c r="C31" s="19">
        <v>0.6305</v>
      </c>
      <c r="D31" s="19">
        <v>0.6628</v>
      </c>
      <c r="E31" s="17">
        <v>35</v>
      </c>
      <c r="F31" s="19">
        <v>6.9745</v>
      </c>
      <c r="G31" s="48">
        <v>27.5</v>
      </c>
      <c r="H31" s="19">
        <v>0.0516</v>
      </c>
      <c r="I31" s="22"/>
      <c r="J31" s="18"/>
      <c r="K31" s="18">
        <f t="shared" si="1"/>
        <v>246</v>
      </c>
      <c r="L31" s="22"/>
      <c r="M31" s="22"/>
      <c r="N31" s="17">
        <v>50</v>
      </c>
      <c r="O31" s="21">
        <v>1053</v>
      </c>
      <c r="P31" s="18">
        <f t="shared" si="2"/>
        <v>857</v>
      </c>
      <c r="Q31" s="18"/>
      <c r="R31" s="18">
        <f t="shared" si="3"/>
        <v>857</v>
      </c>
      <c r="S31" s="18">
        <f t="shared" si="4"/>
        <v>0</v>
      </c>
      <c r="T31" s="42"/>
      <c r="U31" s="59">
        <f t="shared" si="5"/>
        <v>1053</v>
      </c>
    </row>
    <row r="32" spans="1:21" s="36" customFormat="1" ht="19.5" customHeight="1">
      <c r="A32" s="52">
        <v>25</v>
      </c>
      <c r="B32" s="20" t="s">
        <v>10</v>
      </c>
      <c r="C32" s="34">
        <v>540.6208</v>
      </c>
      <c r="D32" s="34">
        <v>558.4154</v>
      </c>
      <c r="E32" s="20">
        <v>70</v>
      </c>
      <c r="F32" s="34">
        <v>6512.0092</v>
      </c>
      <c r="G32" s="35"/>
      <c r="H32" s="34"/>
      <c r="I32" s="20"/>
      <c r="J32" s="35"/>
      <c r="K32" s="35">
        <f t="shared" si="1"/>
        <v>455841</v>
      </c>
      <c r="L32" s="20">
        <v>394744</v>
      </c>
      <c r="M32" s="20"/>
      <c r="N32" s="20">
        <v>447590</v>
      </c>
      <c r="O32" s="35"/>
      <c r="P32" s="18">
        <f t="shared" si="2"/>
        <v>-8251</v>
      </c>
      <c r="Q32" s="35"/>
      <c r="R32" s="35">
        <f t="shared" si="3"/>
        <v>-8251</v>
      </c>
      <c r="S32" s="18">
        <f t="shared" si="4"/>
        <v>8251</v>
      </c>
      <c r="T32" s="43"/>
      <c r="U32" s="59">
        <f t="shared" si="5"/>
        <v>0</v>
      </c>
    </row>
    <row r="33" spans="1:21" ht="19.5" customHeight="1">
      <c r="A33" s="52">
        <v>26</v>
      </c>
      <c r="B33" s="22" t="s">
        <v>11</v>
      </c>
      <c r="C33" s="19">
        <v>67.9735</v>
      </c>
      <c r="D33" s="19">
        <v>73.5789</v>
      </c>
      <c r="E33" s="17">
        <v>70</v>
      </c>
      <c r="F33" s="19">
        <v>825.3179</v>
      </c>
      <c r="G33" s="18"/>
      <c r="H33" s="19"/>
      <c r="I33" s="17"/>
      <c r="J33" s="18"/>
      <c r="K33" s="18">
        <f t="shared" si="1"/>
        <v>57772</v>
      </c>
      <c r="L33" s="17">
        <v>50975</v>
      </c>
      <c r="M33" s="17"/>
      <c r="N33" s="17">
        <v>57500</v>
      </c>
      <c r="O33" s="21">
        <v>697</v>
      </c>
      <c r="P33" s="18">
        <f t="shared" si="2"/>
        <v>425</v>
      </c>
      <c r="Q33" s="18"/>
      <c r="R33" s="18">
        <f t="shared" si="3"/>
        <v>425</v>
      </c>
      <c r="S33" s="18">
        <f t="shared" si="4"/>
        <v>0</v>
      </c>
      <c r="T33" s="41"/>
      <c r="U33" s="59">
        <f t="shared" si="5"/>
        <v>697</v>
      </c>
    </row>
    <row r="34" spans="1:21" s="36" customFormat="1" ht="19.5" customHeight="1">
      <c r="A34" s="52">
        <v>27</v>
      </c>
      <c r="B34" s="20" t="s">
        <v>16</v>
      </c>
      <c r="C34" s="34">
        <v>386.905</v>
      </c>
      <c r="D34" s="34">
        <v>397.3182</v>
      </c>
      <c r="E34" s="20">
        <v>70</v>
      </c>
      <c r="F34" s="34">
        <v>4435.2316</v>
      </c>
      <c r="G34" s="35"/>
      <c r="H34" s="34"/>
      <c r="I34" s="34"/>
      <c r="J34" s="35"/>
      <c r="K34" s="18">
        <f t="shared" si="1"/>
        <v>310466</v>
      </c>
      <c r="L34" s="35">
        <v>286503</v>
      </c>
      <c r="M34" s="35">
        <v>286503</v>
      </c>
      <c r="N34" s="20">
        <v>210620</v>
      </c>
      <c r="O34" s="35">
        <v>195348</v>
      </c>
      <c r="P34" s="18">
        <f t="shared" si="2"/>
        <v>95502</v>
      </c>
      <c r="Q34" s="35"/>
      <c r="R34" s="18">
        <f t="shared" si="3"/>
        <v>95502</v>
      </c>
      <c r="S34" s="18">
        <f t="shared" si="4"/>
        <v>0</v>
      </c>
      <c r="T34" s="43"/>
      <c r="U34" s="59">
        <f t="shared" si="5"/>
        <v>195348</v>
      </c>
    </row>
    <row r="35" spans="1:21" ht="19.5" customHeight="1">
      <c r="A35" s="52">
        <v>28</v>
      </c>
      <c r="B35" s="22" t="s">
        <v>17</v>
      </c>
      <c r="C35" s="19">
        <v>1125.3607</v>
      </c>
      <c r="D35" s="19">
        <v>1136.9285</v>
      </c>
      <c r="E35" s="17">
        <v>70</v>
      </c>
      <c r="F35" s="19">
        <v>13140.4436</v>
      </c>
      <c r="G35" s="18">
        <v>55</v>
      </c>
      <c r="H35" s="19">
        <v>3.771</v>
      </c>
      <c r="I35" s="17"/>
      <c r="J35" s="18"/>
      <c r="K35" s="18">
        <f t="shared" si="1"/>
        <v>920038</v>
      </c>
      <c r="L35" s="17">
        <v>807062</v>
      </c>
      <c r="M35" s="17">
        <v>807062</v>
      </c>
      <c r="N35" s="17">
        <v>895160</v>
      </c>
      <c r="O35" s="21">
        <v>25393</v>
      </c>
      <c r="P35" s="18">
        <f t="shared" si="2"/>
        <v>515</v>
      </c>
      <c r="Q35" s="18"/>
      <c r="R35" s="18">
        <f t="shared" si="3"/>
        <v>515</v>
      </c>
      <c r="S35" s="18">
        <f t="shared" si="4"/>
        <v>0</v>
      </c>
      <c r="T35" s="41"/>
      <c r="U35" s="59">
        <f t="shared" si="5"/>
        <v>25393</v>
      </c>
    </row>
    <row r="36" spans="1:21" s="36" customFormat="1" ht="19.5" customHeight="1">
      <c r="A36" s="52">
        <v>29</v>
      </c>
      <c r="B36" s="20" t="s">
        <v>34</v>
      </c>
      <c r="C36" s="34">
        <v>440.4527</v>
      </c>
      <c r="D36" s="34">
        <v>457.0212</v>
      </c>
      <c r="E36" s="20">
        <v>70</v>
      </c>
      <c r="F36" s="50">
        <v>5066.4247</v>
      </c>
      <c r="G36" s="35">
        <v>55</v>
      </c>
      <c r="H36" s="34">
        <v>79.0087</v>
      </c>
      <c r="I36" s="20">
        <v>15</v>
      </c>
      <c r="J36" s="35">
        <f>2638.0039-2532.8</f>
        <v>105.20389999999998</v>
      </c>
      <c r="K36" s="35">
        <f t="shared" si="1"/>
        <v>360573</v>
      </c>
      <c r="L36" s="20">
        <v>315614</v>
      </c>
      <c r="M36" s="20"/>
      <c r="N36" s="20">
        <v>365350</v>
      </c>
      <c r="O36" s="35">
        <v>3534</v>
      </c>
      <c r="P36" s="18">
        <f t="shared" si="2"/>
        <v>8311</v>
      </c>
      <c r="Q36" s="35"/>
      <c r="R36" s="18">
        <f t="shared" si="3"/>
        <v>8311</v>
      </c>
      <c r="S36" s="18">
        <f t="shared" si="4"/>
        <v>0</v>
      </c>
      <c r="T36" s="43"/>
      <c r="U36" s="59">
        <f t="shared" si="5"/>
        <v>3534</v>
      </c>
    </row>
    <row r="37" spans="1:21" ht="19.5" customHeight="1">
      <c r="A37" s="52">
        <v>30</v>
      </c>
      <c r="B37" s="22" t="s">
        <v>12</v>
      </c>
      <c r="C37" s="19">
        <v>463.8514</v>
      </c>
      <c r="D37" s="19">
        <v>481.7398</v>
      </c>
      <c r="E37" s="17">
        <v>70</v>
      </c>
      <c r="F37" s="19">
        <v>5705.9444</v>
      </c>
      <c r="G37" s="18">
        <v>55</v>
      </c>
      <c r="H37" s="19">
        <v>3.1893</v>
      </c>
      <c r="I37" s="17"/>
      <c r="J37" s="18"/>
      <c r="K37" s="18">
        <f t="shared" si="1"/>
        <v>399592</v>
      </c>
      <c r="L37" s="17">
        <v>339863</v>
      </c>
      <c r="M37" s="17">
        <v>339863</v>
      </c>
      <c r="N37" s="17">
        <v>385120</v>
      </c>
      <c r="O37" s="21">
        <v>2156</v>
      </c>
      <c r="P37" s="18">
        <f t="shared" si="2"/>
        <v>-12316</v>
      </c>
      <c r="Q37" s="18"/>
      <c r="R37" s="18">
        <f t="shared" si="3"/>
        <v>-12316</v>
      </c>
      <c r="S37" s="18">
        <f t="shared" si="4"/>
        <v>12316</v>
      </c>
      <c r="T37" s="41"/>
      <c r="U37" s="59">
        <f t="shared" si="5"/>
        <v>2156</v>
      </c>
    </row>
    <row r="38" spans="1:21" ht="19.5" customHeight="1">
      <c r="A38" s="52">
        <v>31</v>
      </c>
      <c r="B38" s="51" t="s">
        <v>86</v>
      </c>
      <c r="C38" s="19">
        <v>24.0901</v>
      </c>
      <c r="D38" s="19">
        <v>24.4016</v>
      </c>
      <c r="E38" s="17">
        <v>70</v>
      </c>
      <c r="F38" s="19">
        <v>289.0768</v>
      </c>
      <c r="G38" s="18"/>
      <c r="H38" s="19"/>
      <c r="I38" s="17"/>
      <c r="J38" s="18"/>
      <c r="K38" s="18">
        <f t="shared" si="1"/>
        <v>20235</v>
      </c>
      <c r="L38" s="17">
        <v>17546</v>
      </c>
      <c r="M38" s="17"/>
      <c r="N38" s="17">
        <v>19390</v>
      </c>
      <c r="O38" s="21"/>
      <c r="P38" s="18">
        <f t="shared" si="2"/>
        <v>-845</v>
      </c>
      <c r="Q38" s="18"/>
      <c r="R38" s="18">
        <f t="shared" si="3"/>
        <v>-845</v>
      </c>
      <c r="S38" s="18">
        <f t="shared" si="4"/>
        <v>845</v>
      </c>
      <c r="T38" s="41"/>
      <c r="U38" s="59">
        <f t="shared" si="5"/>
        <v>0</v>
      </c>
    </row>
    <row r="39" spans="1:21" ht="19.5" customHeight="1">
      <c r="A39" s="52">
        <v>32</v>
      </c>
      <c r="B39" s="20" t="s">
        <v>46</v>
      </c>
      <c r="C39" s="19">
        <v>423.3588</v>
      </c>
      <c r="D39" s="19">
        <v>442.6842</v>
      </c>
      <c r="E39" s="17">
        <v>70</v>
      </c>
      <c r="F39" s="19">
        <v>5186.93</v>
      </c>
      <c r="G39" s="18"/>
      <c r="H39" s="19"/>
      <c r="I39" s="17"/>
      <c r="J39" s="18"/>
      <c r="K39" s="18">
        <f t="shared" si="1"/>
        <v>363085</v>
      </c>
      <c r="L39" s="17"/>
      <c r="M39" s="17">
        <v>310759</v>
      </c>
      <c r="N39" s="17">
        <v>347540</v>
      </c>
      <c r="O39" s="21">
        <v>8682</v>
      </c>
      <c r="P39" s="18">
        <f t="shared" si="2"/>
        <v>-6863</v>
      </c>
      <c r="Q39" s="18"/>
      <c r="R39" s="18">
        <f t="shared" si="3"/>
        <v>-6863</v>
      </c>
      <c r="S39" s="18">
        <f t="shared" si="4"/>
        <v>6863</v>
      </c>
      <c r="T39" s="41"/>
      <c r="U39" s="59">
        <f t="shared" si="5"/>
        <v>8682</v>
      </c>
    </row>
    <row r="40" spans="1:21" ht="19.5" customHeight="1">
      <c r="A40" s="52">
        <v>33</v>
      </c>
      <c r="B40" s="22" t="s">
        <v>18</v>
      </c>
      <c r="C40" s="19">
        <v>288.5245</v>
      </c>
      <c r="D40" s="19">
        <v>298.9743</v>
      </c>
      <c r="E40" s="17">
        <v>70</v>
      </c>
      <c r="F40" s="19">
        <v>3560.0308</v>
      </c>
      <c r="G40" s="18"/>
      <c r="H40" s="19"/>
      <c r="I40" s="17"/>
      <c r="J40" s="18"/>
      <c r="K40" s="18">
        <f t="shared" si="1"/>
        <v>249202</v>
      </c>
      <c r="L40" s="17">
        <v>213018</v>
      </c>
      <c r="M40" s="17">
        <v>213009</v>
      </c>
      <c r="N40" s="17">
        <v>236210</v>
      </c>
      <c r="O40" s="21">
        <v>6373</v>
      </c>
      <c r="P40" s="18">
        <f t="shared" si="2"/>
        <v>-6619</v>
      </c>
      <c r="Q40" s="18">
        <v>33.42</v>
      </c>
      <c r="R40" s="18">
        <f t="shared" si="3"/>
        <v>-6585.58</v>
      </c>
      <c r="S40" s="18">
        <f t="shared" si="4"/>
        <v>6585.58</v>
      </c>
      <c r="T40" s="41"/>
      <c r="U40" s="59">
        <f t="shared" si="5"/>
        <v>6406.42</v>
      </c>
    </row>
    <row r="41" spans="1:21" s="36" customFormat="1" ht="19.5" customHeight="1">
      <c r="A41" s="52">
        <v>34</v>
      </c>
      <c r="B41" s="20" t="s">
        <v>40</v>
      </c>
      <c r="C41" s="34">
        <v>51.9956</v>
      </c>
      <c r="D41" s="34">
        <v>43.1326</v>
      </c>
      <c r="E41" s="20">
        <v>70</v>
      </c>
      <c r="F41" s="34">
        <v>513.77</v>
      </c>
      <c r="G41" s="35"/>
      <c r="H41" s="34"/>
      <c r="I41" s="20"/>
      <c r="J41" s="35"/>
      <c r="K41" s="35">
        <f t="shared" si="1"/>
        <v>35964</v>
      </c>
      <c r="L41" s="20">
        <v>27315</v>
      </c>
      <c r="M41" s="20">
        <v>27315</v>
      </c>
      <c r="N41" s="20">
        <v>34780</v>
      </c>
      <c r="O41" s="35"/>
      <c r="P41" s="18">
        <f t="shared" si="2"/>
        <v>-1184</v>
      </c>
      <c r="Q41" s="35"/>
      <c r="R41" s="35">
        <f t="shared" si="3"/>
        <v>-1184</v>
      </c>
      <c r="S41" s="18">
        <f t="shared" si="4"/>
        <v>1184</v>
      </c>
      <c r="T41" s="43"/>
      <c r="U41" s="59">
        <f t="shared" si="5"/>
        <v>0</v>
      </c>
    </row>
    <row r="42" spans="1:21" s="36" customFormat="1" ht="19.5" customHeight="1">
      <c r="A42" s="52">
        <v>35</v>
      </c>
      <c r="B42" s="20" t="s">
        <v>19</v>
      </c>
      <c r="C42" s="34">
        <v>36.2591</v>
      </c>
      <c r="D42" s="34">
        <v>37.5444</v>
      </c>
      <c r="E42" s="20">
        <v>70</v>
      </c>
      <c r="F42" s="34">
        <v>444.1641</v>
      </c>
      <c r="G42" s="35"/>
      <c r="H42" s="34"/>
      <c r="I42" s="20"/>
      <c r="J42" s="35"/>
      <c r="K42" s="35">
        <f t="shared" si="1"/>
        <v>31091</v>
      </c>
      <c r="L42" s="20">
        <v>27315</v>
      </c>
      <c r="M42" s="20">
        <v>27315</v>
      </c>
      <c r="N42" s="20">
        <v>27050</v>
      </c>
      <c r="O42" s="35">
        <v>3588</v>
      </c>
      <c r="P42" s="18">
        <f t="shared" si="2"/>
        <v>-453</v>
      </c>
      <c r="Q42" s="35"/>
      <c r="R42" s="35">
        <f t="shared" si="3"/>
        <v>-453</v>
      </c>
      <c r="S42" s="18">
        <f t="shared" si="4"/>
        <v>453</v>
      </c>
      <c r="T42" s="43"/>
      <c r="U42" s="59">
        <f t="shared" si="5"/>
        <v>3588</v>
      </c>
    </row>
    <row r="43" spans="1:21" s="36" customFormat="1" ht="19.5" customHeight="1">
      <c r="A43" s="52">
        <v>36</v>
      </c>
      <c r="B43" s="20" t="s">
        <v>20</v>
      </c>
      <c r="C43" s="34">
        <v>102.8175</v>
      </c>
      <c r="D43" s="34">
        <v>105.7948</v>
      </c>
      <c r="E43" s="20">
        <v>70</v>
      </c>
      <c r="F43" s="34">
        <v>1238.6373</v>
      </c>
      <c r="G43" s="35"/>
      <c r="H43" s="34"/>
      <c r="I43" s="20"/>
      <c r="J43" s="35"/>
      <c r="K43" s="35">
        <f t="shared" si="1"/>
        <v>86705</v>
      </c>
      <c r="L43" s="20">
        <v>27315</v>
      </c>
      <c r="M43" s="20">
        <v>27315</v>
      </c>
      <c r="N43" s="20">
        <v>85560</v>
      </c>
      <c r="O43" s="35"/>
      <c r="P43" s="18">
        <f t="shared" si="2"/>
        <v>-1145</v>
      </c>
      <c r="Q43" s="35"/>
      <c r="R43" s="35">
        <f t="shared" si="3"/>
        <v>-1145</v>
      </c>
      <c r="S43" s="18">
        <f t="shared" si="4"/>
        <v>1145</v>
      </c>
      <c r="T43" s="43"/>
      <c r="U43" s="59">
        <f t="shared" si="5"/>
        <v>0</v>
      </c>
    </row>
    <row r="44" ht="14.25" customHeight="1">
      <c r="P44" s="16"/>
    </row>
    <row r="45" spans="3:13" ht="1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3:13" ht="1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3:19" ht="1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3:13" ht="1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50" spans="3:13" ht="1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3:13" ht="1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</sheetData>
  <sheetProtection/>
  <mergeCells count="18">
    <mergeCell ref="B2:S2"/>
    <mergeCell ref="R4:R5"/>
    <mergeCell ref="S4:S5"/>
    <mergeCell ref="M4:M5"/>
    <mergeCell ref="B4:B5"/>
    <mergeCell ref="C4:D4"/>
    <mergeCell ref="N4:N5"/>
    <mergeCell ref="E4:E5"/>
    <mergeCell ref="F4:F5"/>
    <mergeCell ref="I4:I5"/>
    <mergeCell ref="G4:G5"/>
    <mergeCell ref="H4:H5"/>
    <mergeCell ref="J4:J5"/>
    <mergeCell ref="K4:K5"/>
    <mergeCell ref="Q4:Q5"/>
    <mergeCell ref="L4:L5"/>
    <mergeCell ref="P4:P5"/>
    <mergeCell ref="O4:O5"/>
  </mergeCells>
  <printOptions horizontalCentered="1"/>
  <pageMargins left="0.3937007874015748" right="0.3937007874015748" top="0.03937007874015748" bottom="0.1968503937007874" header="0.3937007874015748" footer="0.3937007874015748"/>
  <pageSetup fitToHeight="0" fitToWidth="1" horizontalDpi="300" verticalDpi="300" orientation="landscape" paperSize="9" scale="55" r:id="rId3"/>
  <headerFooter alignWithMargins="0">
    <oddHeader>&amp;L附表1：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邸东辉</dc:creator>
  <cp:keywords/>
  <dc:description/>
  <cp:lastModifiedBy>微软用户</cp:lastModifiedBy>
  <cp:lastPrinted>2018-07-24T03:12:48Z</cp:lastPrinted>
  <dcterms:created xsi:type="dcterms:W3CDTF">2003-08-04T00:15:21Z</dcterms:created>
  <dcterms:modified xsi:type="dcterms:W3CDTF">2018-08-08T07:49:07Z</dcterms:modified>
  <cp:category/>
  <cp:version/>
  <cp:contentType/>
  <cp:contentStatus/>
</cp:coreProperties>
</file>